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86" windowWidth="20640" windowHeight="10905" tabRatio="923" activeTab="0"/>
  </bookViews>
  <sheets>
    <sheet name="ĐTC" sheetId="1" r:id="rId1"/>
  </sheets>
  <definedNames>
    <definedName name="_xlnm.Print_Titles" localSheetId="0">'ĐTC'!$4:$6</definedName>
  </definedNames>
  <calcPr fullCalcOnLoad="1"/>
</workbook>
</file>

<file path=xl/sharedStrings.xml><?xml version="1.0" encoding="utf-8"?>
<sst xmlns="http://schemas.openxmlformats.org/spreadsheetml/2006/main" count="1267" uniqueCount="825">
  <si>
    <t>Công trình dân dụng cấp III, 02 tầng. DTXD: 321m2, tổng diện tích sàn: 619,5m2. Cao độ  trần tầng 1:+3,9m, cao độ trần tầng 2: +7,5m, cao độ đỉnh mái: +10,6m</t>
  </si>
  <si>
    <t>828/QĐ-UBND ngày 30/10/2017</t>
  </si>
  <si>
    <t>Trường TH Ngô Quyền, xã Dun-Hạng mục: Sân bê tông</t>
  </si>
  <si>
    <t>Diện tích sân bê tông: 745,49m2. Tổng chiều dài bó vỉa: 113,07m</t>
  </si>
  <si>
    <t>829/QĐ-UBND ngày 30/10/2017</t>
  </si>
  <si>
    <t>Xây dựng  nhà sinh hoạt cộng đồng thôn 2 xã Ia Blang, huyện Chư Sê</t>
  </si>
  <si>
    <t>Công trình dân dụng cấp III, 01 tầng, DTXD:76,89m2. Cao độ nền: +0,45m so với mặt đất tự nhiên, cao độ trần: +3,6m, cao độ đỉnh mái: 5,9m</t>
  </si>
  <si>
    <t>817/QĐ-UBND ngày 30/10/2017</t>
  </si>
  <si>
    <t>Công trình dân dụng cấp III, 01 tầng, DTXD:76,27m2. Cao độ nền: +0,45m so với mặt đất tự nhiên, cao độ trần: +3,6m, cao độ đỉnh mái: 6,6m</t>
  </si>
  <si>
    <t>818/QĐ-UBND ngày  30/10/2017</t>
  </si>
  <si>
    <t>Xây dựng 2 nhà sinh hoạt cộng đồng tại làng HLú, làng Lê Anh xã Ia Tiêm, huyện Chư Sê</t>
  </si>
  <si>
    <t>Công trình dân dụng cấp III, 01 tầng, DTXD 01 nhà: 81,36m2. Cao độ nền: +0,45m so với mặt đất tự nhiên, cao độ trần: +3,6m, cao độ đỉnh mái: 6,6m</t>
  </si>
  <si>
    <t>816/QĐ-UBND ngày  30/10/2017</t>
  </si>
  <si>
    <t>Sân vận động xã Ia Glai, huyện Chư Sê-Hạng mục: San ủi mặt bằng</t>
  </si>
  <si>
    <t>Tổng diện tích khu đất sân vận động là: S=120x100=12.000m2. Diện tích san nền tạo mặt bằng là S=120x95=11.400m2.</t>
  </si>
  <si>
    <t>833/QĐ-UBND ngày  30/10/2017</t>
  </si>
  <si>
    <t>KHCN</t>
  </si>
  <si>
    <t>Dự phòng 10%</t>
  </si>
  <si>
    <t>Đền bù đường Lê Quý Đôn, thị trấn Chư Sê (đoạn Hoàng Văn Thụ đến Lê Duẩn)</t>
  </si>
  <si>
    <t>50/QĐ-UBND ngày 29/12/2017</t>
  </si>
  <si>
    <t>Khoa học CN 2%</t>
  </si>
  <si>
    <t>Dự án khởi công mới dự kiến hoàn thành đưa vào sử dụng năm 2018</t>
  </si>
  <si>
    <t>Sửa chữa, nâng cấp mở rộng đường liên xã thị trấn Chư Sê đi xã Ia Blang, huyện Chư Sê-Hạng mục: sửa chữa, mở rộng mặt đường</t>
  </si>
  <si>
    <t>Thị trấn đi xã Ia Blang</t>
  </si>
  <si>
    <t xml:space="preserve">Cấp hạng: Đường giao thông nông thôn cấp A.
- Điểm đầu:  Km0+0.00 (giáp đoạn đường đã mở rộng, lát vỉa hè đường liên xã thị trấn Chư Sê đi xã Ia Blang).
- Điểm cuối: Km2+23.48 (giáp đoạn đường đã mở rộng, lát vỉa hè đường liên xã thị trấn Chư Sê đi xã Ia </t>
  </si>
  <si>
    <t>847/QĐ-UBND ngày  31/10/2017</t>
  </si>
  <si>
    <t>Công viên văn hóa trung tâm thị trấn Chư Sê (Công viên Phạm Văn Đồng)-Hạng mục: Sân, đường bê tông, hệ thống thoát nước, dụng cụ tập thể dục ngoài trời</t>
  </si>
  <si>
    <t>Sân, đường bê tông, hệ thống thoát nước, dụng cụ tập thể dục ngoài trời</t>
  </si>
  <si>
    <t>790/QĐ-UBND ngày  24/10/2017</t>
  </si>
  <si>
    <t>Xây dựng Nhà văn hóa xã và khu thể thao, xã Kông Htok</t>
  </si>
  <si>
    <t>Công trình dân dụng cấp III, 01 tầng. DTXD: 218m2. Cao độ trần: +3,5m, cao độ đỉnh mái: +7,5m</t>
  </si>
  <si>
    <t>819/QĐ-UBND ngày  30/10/2017</t>
  </si>
  <si>
    <t>Sơn sửa nhà làm việc trụ sở HĐND-UBND và sơn sửa hội trường xã BarMăih</t>
  </si>
  <si>
    <t>xã BarMăih</t>
  </si>
  <si>
    <t>+ Sửa chữa, cải tạo nhà làm việc 2 tầng . Công trình dân dụng cấp III, DTXD: 220m2. + Sửa chữa hội trường, công trình dân dụng cấp III, DTXD: 1159m2</t>
  </si>
  <si>
    <t>838/QĐ-UBND ngày 30/10/2017</t>
  </si>
  <si>
    <t>Sửa chữa cải tạo hội trường, sơn trụ sở UBND xã Bờ Ngoong</t>
  </si>
  <si>
    <t>+ Sửa chữa, cải tạo nhà làm việc 2 tầng và hội trường. Công trình dân dụng cấp III, DTXD: 220m2. + Sửa chữa nhà làm việc 1 tầng, công trình dân dụng cấp III, DTXD: 160m2</t>
  </si>
  <si>
    <t>837/QĐ-UBND ngày 30/10/2017</t>
  </si>
  <si>
    <t>Nâng cấp mở rộng đường Hai Bà Trưng, đoạn Nguyễn Văn Trỗi-Hoàng Hoa Thám thị trấn Chư Sê-Hạng mục: Nền, mặt đường, hệ thống thoát nước</t>
  </si>
  <si>
    <t>Cấp hạng: Đường phố nội bộ
+ Điểm đầu: Km0+0,00m. (Giáp đường Nguyễn Văn Trỗi)
+ Điểm cuối: Km0+651.97m. (Giáp đường Hoàng Hoa Thám)
+ Chiều dài đoạn tuyến L=651.97m</t>
  </si>
  <si>
    <t>813/QĐ-UBND ngày 30/10/2017</t>
  </si>
  <si>
    <t>Nhà luyện tập và thông tin lưu động, các hạng mục phụ</t>
  </si>
  <si>
    <t>+ Nhà làm việc, công trình dân dụng cấp III, 03 tầng, DTXD: 239m2, tổng diện tích sàn: 686m2.
+Nhà để xe, DTXD 29,11m2. 
+Gara ôtô DTXD 29,52m2. 
+Sân bê tông diện tích: 1387m2.</t>
  </si>
  <si>
    <t>Đường Võ Thị Sáu (đoạn từ đường Hùng Vương đến đường 17/3)</t>
  </si>
  <si>
    <t>3.49</t>
  </si>
  <si>
    <t>Đường quy hoạch (bên hông HTX Linh H'Nga cũ) đoạn từ đường Hùng Vương đến đường Tránh Đông</t>
  </si>
  <si>
    <t>3.50</t>
  </si>
  <si>
    <t>Hệ thống kênh nhánh thủy lợi PleiKeo, xã ayun</t>
  </si>
  <si>
    <t>844/QĐ-UBND ngày 30/10/2017</t>
  </si>
  <si>
    <t>Đường Phan Đình Phùng đoạn từ đường Tránh Đông đến hết khu hành chính  thị trấn Chư Sê-Hạng mục: Nền, mặt đường, hệ thống thoát nước</t>
  </si>
  <si>
    <t>Cấp hạng: Đường phố nội bộ
+ Đường quy hoạch Đ1: chiều dài tuyến  L=258.45m. 
+ Đường quy hoạch Đ2: chiều dài tuyến L2=387.35m.
+ Đường quy hoạch Đ5: chiều dài tuyến L5=737.66m.
+ Đường quy hoạch Đ6: chiều dài tuyến L6=741.88m. 
Tổng chiều dài 4 tuyến L=2km</t>
  </si>
  <si>
    <t xml:space="preserve"> KẾ HOẠCH ĐẦU TƯCÔNG TRUNG HẠN 5 NĂM GIAI ĐOẠN 2016-2020 (NGUỒN NGÂN SÁCH HUYỆN QUẢN LÝ)</t>
  </si>
  <si>
    <t>Đường quy hoạch trường PTDT nội trú (cũ),</t>
  </si>
  <si>
    <t>Nền đường, hệ thống thoát nước</t>
  </si>
  <si>
    <t>Đường quy hoạch khu trung tâm xã Ia Pal</t>
  </si>
  <si>
    <t>Nền, mặt đường, cống thoát nước, hệ thống điện</t>
  </si>
  <si>
    <t>Trường PTDT nội trú (giai đoạn 2)</t>
  </si>
  <si>
    <t>Trường THPT Nguyễn Bỉnh Khiêm, thị trấn Chư Sê</t>
  </si>
  <si>
    <t>Nhà học, khu hiệu bộ, hạng mục khác</t>
  </si>
  <si>
    <t>Cấp hạng: Đường phố phân khu vực(QCVN 04-:2016/BXD)
+ Điểm đầu: Km0+0,00m. (Giáp đường tránh Đông)
+ Điểm cuối: Km0+500m. (hết khu hành chính)
+ Chiều dài đoạn tuyến L=500m</t>
  </si>
  <si>
    <t>831/QĐ-UBND ngày 30/10/2017</t>
  </si>
  <si>
    <t>Đường quy hoạch D1, D2 (đoạn từ Phạm Văn Đồng-Lê Lợi), Phạm Văn Đồng (Đoạn từ D1- Nguyễn Thiện Thuật) thị trấn Chư Sê-Hạng mục: Thảm bê tông nhựa</t>
  </si>
  <si>
    <t>-Đường D1: chiều dài tuyến L=293,34m. 
- Đường D2:chiều dài tuyến L=240,06m;
- Đường Phạm Văn Đồng chiều dài tuyến L=408,70m</t>
  </si>
  <si>
    <t>823/QĐ-UBND ngày  30/10/2017</t>
  </si>
  <si>
    <t>828/QĐ-UBND ngày  30/10/2017</t>
  </si>
  <si>
    <t>Ủy ban nhân dân xã Ia Tiêm, huyện Chư Sê-Hạng mục: Hội trường kết hợp nhà văn hóa+giếng khoan+sửa chữa nhà vệ sinh</t>
  </si>
  <si>
    <t>Công trình dân dụng cấp III, 01 tầng. DTXD: 257m2. Cao độ trần: +5,2m. Cao độ đỉnh mái: +8,2m</t>
  </si>
  <si>
    <t>820/QĐ-UBND ngày 30/10/2017</t>
  </si>
  <si>
    <t>Đường vào trụ sở HĐND-UBND xã BarMăih và trường THCS Hoàng Hoa Thám xã BarMăih, huyện Chư Sê-Hạng mục: Đường bê tông xi măng</t>
  </si>
  <si>
    <t>Cấp hạng: Thiết kế theo tiêu chuẩn đường GTNT loại B.
+ Đầu tuyến: KM0+0.00, giáp đường nhựa
+ Cuối tuyến: Km0+273.76m, bên phải là cuối đường xây trường Hoàng Hoa Thám.
+ Tổng chiều dài tuyến L=273.76m</t>
  </si>
  <si>
    <t>824/QĐ-UBND ngày 30/10/2017</t>
  </si>
  <si>
    <t>Cấp hạng: Đường phố chính đô thị.
+ Điểm đầu: Km0+0,00m. (Giáp đường Kpa Klơng)
+ Điểm cuối: Km0+726.37m. (Km180_QL25)
+ Chiều dài đoạn tuyến L=726.37m</t>
  </si>
  <si>
    <t>Thao trường bắn BCH Quân Sự  huyện-Hạng mục: Nhà ăn, đường nội bộ, hệ thống điện</t>
  </si>
  <si>
    <t>-Nhà ăn, hệ thống điện: Công trình dân dụng cấp III, 01 tầng, DTXD: 256,41m2. Cao độ trần: +3,6m, cao độ đỉnh mái: +6,3m</t>
  </si>
  <si>
    <t>812/QĐ-UBND ngày 30/10/2017</t>
  </si>
  <si>
    <t>Cụm công nghiệp huyện Chư Sê-Hạng mục: nền, mặt đường, công trình thoát nước</t>
  </si>
  <si>
    <t>Trường PTDT Nội trú (giai đoạn 1)</t>
  </si>
  <si>
    <t>839/QĐ-UBND ngày 30/10/2017</t>
  </si>
  <si>
    <t>Đường Nguyễn Đình Chiểu, thị trấn Chư Sê-Hạng mục: Nền, mặt đường, hệ thống thoát nước</t>
  </si>
  <si>
    <t>Cấp hạng: Đường phố nội bộ
+ Điểm đầu: Km0+0,00m. (Giao với đường Nguyễn Trãi)
+ Điểm cuối: Km0+707.02m. (Giao với đường Tô Vĩnh Diện)
+ Chiều dài đoạn tuyến L=707.02m</t>
  </si>
  <si>
    <t>Đường Đinh Tiên Hoàng (Đoạn từ Hoàng Quốc Việt đến Võ Thị Sáu), thị trấn Chư Sê-Hạng mục:Bó vỉa, mương thoát nước, vỉa hè</t>
  </si>
  <si>
    <t>Cấp hạng: Đường phố nội bộ
+ Điểm đầu: Km0+0,00m. (Tim đường nhựa hiện trạng)
+ Điểm cuối: Km1+138.88m. (Giáp đường Võ Thị Sáu)
+ Chiều dài đoạn tuyến L=1138.88m</t>
  </si>
  <si>
    <t>Quy mô 22,2 ha</t>
  </si>
  <si>
    <t>…../QĐ-UBND ngày  30/10/2017</t>
  </si>
  <si>
    <t xml:space="preserve">Trích  nộp về quỹ đất tỉnh </t>
  </si>
  <si>
    <t>120 chỗ ngồi/nhà</t>
  </si>
  <si>
    <t>Nhà văn hóa, khu thể thao thôn xã Ia Ko (05 nhà)</t>
  </si>
  <si>
    <t>Nhà văn hóa xã Ia Blang</t>
  </si>
  <si>
    <t xml:space="preserve"> Nhà ở học sinh 150 chỗ; cải tạo nhà học + hiệu bộ, cải tạo nhà ăn+bếp ăn và các hạng mục phụ</t>
  </si>
  <si>
    <t>Trường THPT Nguyễn Văn Cừ</t>
  </si>
  <si>
    <t>Bờ Ngoong</t>
  </si>
  <si>
    <t>Nhà học 02 tầng 10 phòng</t>
  </si>
  <si>
    <t>Kênh cổ hóa kênh mương dài 2km</t>
  </si>
  <si>
    <t>Đường Hoàng Hoa Thám đoạn Hai Hai Bà Trưng Đến Đường Tránh Đông</t>
  </si>
  <si>
    <t>thị trấn Chư Sê</t>
  </si>
  <si>
    <t>Nâng cấp, mở rộng mặt đường</t>
  </si>
  <si>
    <t>Đường gom thị trấn Chư Sê đi xã Ia Pal</t>
  </si>
  <si>
    <t>Thị trấn Chư Sê đi Ia Pal</t>
  </si>
  <si>
    <t>Chiều dài L=4km</t>
  </si>
  <si>
    <t>Nền, mặt đường, công trình thoát nước, hệ thống điện</t>
  </si>
  <si>
    <t>3.41</t>
  </si>
  <si>
    <t>3.42</t>
  </si>
  <si>
    <t>Hệ thống đường thảm nhựa quanh hồ, chiều dài L=5km</t>
  </si>
  <si>
    <t>3.43</t>
  </si>
  <si>
    <t>3.44</t>
  </si>
  <si>
    <t>Nhà làm việc UBND và các phòng ban, trụ sở tiếp công dân và các hạng mục phụ khác</t>
  </si>
  <si>
    <t>3.45</t>
  </si>
  <si>
    <t>Hội trường UBND xã Ia Pal</t>
  </si>
  <si>
    <t>Hội trường, hệ thống điện...</t>
  </si>
  <si>
    <t>3.46</t>
  </si>
  <si>
    <t>Thao trường bắn BCH Quân sự huyện</t>
  </si>
  <si>
    <t>Nhà vệ sinh, hệ thống điện, nước và các hạng mục phụ khác</t>
  </si>
  <si>
    <t>3.47</t>
  </si>
  <si>
    <t>Khu căn cứ chiến đấu giả định làng Tốt Tâu</t>
  </si>
  <si>
    <t>3.48</t>
  </si>
  <si>
    <t>Bến xe huyện Chư Sê</t>
  </si>
  <si>
    <t>Nhà làm việc, phòng bán vé, nhà vệ sịnh, hệ thống điện nước, sân bê tông</t>
  </si>
  <si>
    <t>Trường Mẫu giáo 3/2</t>
  </si>
  <si>
    <t xml:space="preserve"> Xây mới  phòng học, nhà hiệu bộ</t>
  </si>
  <si>
    <t>Quy hoạch đảo giao thông ngã 3 cheo reo</t>
  </si>
  <si>
    <t>nền, mặt đường, hệ thống thoát nước và hạng mục khác</t>
  </si>
  <si>
    <t>Đường làng Tốt Biếc nối trạm y tế đến đường Tránh  Đông</t>
  </si>
  <si>
    <t>Đường Đinh Núp đoạn Hai Bà Trưng đến Đường Tránh Đông</t>
  </si>
  <si>
    <t>Đường Lê Duẩn đoạn từ đường Lê Lợi đến đường Đánh Đông</t>
  </si>
  <si>
    <t>Đường Trần Khánh Dư nối dài đến đường Tránh Đông</t>
  </si>
  <si>
    <t>Chiều dài L= 5km</t>
  </si>
  <si>
    <t>Đường Hàm Nghi (dự kiến) Đoạn từ Hùng Vương đến Trần Khánh Dư</t>
  </si>
  <si>
    <t>Chiều dài L=785m</t>
  </si>
  <si>
    <t>Chiều dài tuyến L=708m</t>
  </si>
  <si>
    <t>Đường Trần Bình Trọng (dự kiến) đoàn từ Hùng Vương đến đường Tránh Đông</t>
  </si>
  <si>
    <t>Chiều dài tuyến L=656m</t>
  </si>
  <si>
    <t>01 tầng, diện tích XD 120 chỗ ngồi/nhà</t>
  </si>
  <si>
    <t>815/QĐ-UBND ngày 30/10/2017</t>
  </si>
  <si>
    <t>Đường Phan Đình Phùng đoạn từ cuối tuyến đường đã đầu tư đến đường Tránh Đông thị trấn Chư Sê-Hạng mục: nền, mặt đường, hệ thống thoát nước</t>
  </si>
  <si>
    <t>Cấp hạng: Đường phố phân khu vực(QCVN 04-:2016/BXD)
+ Điểm đầu: Km0+0,00m. (Giáp đường Phan Đình Phùng đã đầu tư)
+ Điểm cuối: Km0+307,51m. (Giáp đường tránh Đông)
+ Chiều dài đoạn tuyến L=307,51m</t>
  </si>
  <si>
    <t>832/QĐ-UBND ngày  30/10/2017</t>
  </si>
  <si>
    <t>Sửa chữa nhà thi đấu đa năng huyện Chư Sê</t>
  </si>
  <si>
    <t>Sơn sửa nhà thi đấu+Sân bê tông</t>
  </si>
  <si>
    <t>848/QĐ-UBND ngày 30/10/2017</t>
  </si>
  <si>
    <t>Đường Nguyễn Thái Học (Đoạn từ Quang Trung đến Nguyễn Chí Thanh), thị trấn Chư Sê-Hạng mục: Nền, mặt đường, hệ thống thoát nước</t>
  </si>
  <si>
    <t>Cấp hạng: Đường phố nội bộ
+ Điểm đầu: Km0+0,00m. (Giáp đường Quang Trung)
+ Điểm cuối: Km0+143.85m. (Đường Nguyễn Chí Thanh)
+ Chiều dài đoạn tuyến L=143.85m</t>
  </si>
  <si>
    <t>814/QĐ-UBND ngày 30/10/2017</t>
  </si>
  <si>
    <t>Đường Cách Mạng (Đoạn từ đường Hùng Vương đến cầu Ông Ngang), thị trấn Chư Sê-Hạng mục: Mở rộng 2 làn đường, thảm nhựa, giải phân cách, hệ thống thoát nước</t>
  </si>
  <si>
    <t>Cấp hạng: Đường phố phân khu vực
+ Điểm đầu: Km0+0,00m. (Giáp đường Hùng Vương)
+ Điểm cuối: Km0+719.80m. (Giáp cầu Ông Ngang)
+ Chiều dài đoạn tuyến L=719.80m</t>
  </si>
  <si>
    <t>825/QĐ-UBND ngày  30/10/2017</t>
  </si>
  <si>
    <t>Đường Nguyễn Thiện Thuật (đoạn Hùng Vương-Trần Khánh Dư); đường Lê Lợi (đoạn Trần Khánh Dư đến D1), thị trấn Chư Sê-Hạng mục: Mặt đường và hệ thống thoát nước</t>
  </si>
  <si>
    <t>Đường gom từ thị trấn Chư Sê đi thôn 3, thôn 4, xã Ia Pal</t>
  </si>
  <si>
    <t>Mặt đường rộng 4m, hệ thống thoát nước, vỉa hè rộng 3m</t>
  </si>
  <si>
    <t>Ngân sách Nhà nước: 3.571 trđ + NDĐG: 893 trđ</t>
  </si>
  <si>
    <t>Đường gom từ thôn 4, xã Ia Pal đến UBND xã Ia Pal</t>
  </si>
  <si>
    <t>Mặt đường rộng 4m, hệ thống thoát nước, vỉa hè rộng 4m</t>
  </si>
  <si>
    <t>Cấp hạng: đường phân khu vực. 
 - Đường Nguyễn Thiện Thuật:
+ Điểm đầu: Km0+0,00-Giáp đường Hùng Vương.
- Đường Lê Lợi
+ Điểm đầu: Km0+0,00-Giáp đường Trần Khánh Dư.
+ Điểm cuối: Km0+340.33-Giáp đường Quy hoạch D1</t>
  </si>
  <si>
    <t>840/QĐ-UBND ngày 30/10/2017</t>
  </si>
  <si>
    <t>Đường Quang Trung (Đoạn từ đường Hùng Vương đến đường Phan Đình Giót), thị trấn Chư Sê, huyện Chư Sê-Hạng mục: Mở rộng 2 làn đường, thảm nhựa, giải phân cách, hệ thống thoát nước</t>
  </si>
  <si>
    <t>Cấp hạng: Đường phố phân khu vực. 
Điểm đầu Km0+00m (Giáp đường Hùng Vương)
Điểm cuối: Km0+711,40m (giáp đường Phan Đình Giót)
Tổng chiều dài: 711,40m</t>
  </si>
  <si>
    <t>846/QĐ-UBND ngày  30/10/2017</t>
  </si>
  <si>
    <t>Trung tâm hành chính huyện Chư Sê-Hạng mục: Dò tìm, xử lý bom, mìn-vật nổ</t>
  </si>
  <si>
    <t>Đường Phan Đình Phùng đoạn từ Phạm Văn Đồng đoạn Km 0+00m-Km0+209,5m, thị trấn Chư Sê-Hạng mục: Nền, mặt đường và hệ thống thoát nước</t>
  </si>
  <si>
    <t>Nền, mặt đường, hệ thống thoát nước</t>
  </si>
  <si>
    <t>Đường Nguyễn Trãi đoạn từ đường Nguyễn Du đến đường Quang Trung-Hạng mục: Nền, mặt đường vỉa hè và công trình thoát nước</t>
  </si>
  <si>
    <t>Đường Lý Tự Trọng đoạn từ Kênh Ia Ring đến Đường Nguyễn Chí Thanh thị trấn Chư Sê-Nền, mặt đường và công trình thoát nước</t>
  </si>
  <si>
    <t>Đường Lý Tự Trọng đoạn từ Kênh Ia Ring đến Đường Nguyễn Chí Thanh thị trấn Chư Sê-Hạng mục: Nền, mặt đường và công trình thoát nước</t>
  </si>
  <si>
    <t>Đường gom, dải trồng cây, bãi đậu xe và vỉa hè</t>
  </si>
  <si>
    <t xml:space="preserve">917/QĐ-UBND ngày 28/10/2016; 204a/QĐ-UBND ngày 13/3/2017 </t>
  </si>
  <si>
    <t>C</t>
  </si>
  <si>
    <t>TIỀN SỬ DỤNG ĐẤT</t>
  </si>
  <si>
    <t>Dự kiến đền bù</t>
  </si>
  <si>
    <t>TĂNG THU TIỀN SỬ DỤNG ĐẤT, THUÊ ĐẤT</t>
  </si>
  <si>
    <t>TMĐT 01 nhà 257 Tr. đồng trong đó: NSNN hỗ trợ 180 Tr.đồng/Nhà+ NDĐG: 77Tr.đồng/Nhà</t>
  </si>
  <si>
    <t>TMĐT 01 nhà 455 Tr. đồng trong đó: NSNN hỗ trợ 310 Tr.đồng/Nhà+ NDĐG: 105 Tr.đồng/Nhà</t>
  </si>
  <si>
    <t>TMĐT 01 nhà 350 Tr. đồng trong đó: NSNN hỗ trợ 231.4 Tr.đồng/Nhà+ NDĐG: 100 Tr.đồng/Nhà</t>
  </si>
  <si>
    <t>TMĐT 01 nhà 350 Tr. đồng trong đó: NSNN hỗ trợ 233.8 Tr.đồng/Nhà+ NDĐG: 100 Tr.đồng/Nhà</t>
  </si>
  <si>
    <t>TMĐT 01 nhà 350 Tr. đồng trong đó: NSNN hỗ trợ 213.9 Tr.đồng/Nhà+ NDĐG: 100 Tr.đồng/Nhà</t>
  </si>
  <si>
    <t>TMĐT 01 nhà 350 Tr. đồng trong đó: NSNN hỗ trợ 229 Tr.đồng/Nhà+ NDĐG: 100 Tr.đồng/Nhà</t>
  </si>
  <si>
    <t>TMĐT 01 nhà 350 Tr. đồng trong đó: NSNN hỗ trợ 244.7 Tr.đồng/Nhà+ NDĐG: 100 Tr.đồng/Nhà</t>
  </si>
  <si>
    <t>TMĐT 01 nhà 350 Tr. đồng trong đó: NSNN hỗ trợ  223.7 Tr.đồng/Nhà+ NDĐG: 100 Tr.đồng/Nhà</t>
  </si>
  <si>
    <t>TMĐT 01 nhà 350 Tr. đồng trong đó: NSNN hỗ trợ 239.3 Tr.đồng/Nhà+ NDĐG: 100 Tr.đồng/Nhà</t>
  </si>
  <si>
    <t>TMĐT 01 nhà 349.1 Tr. đồng trong đó: NSNN hỗ trợ 100 Tr.đồng/Nhà+ Ngân sách thị trấn+NDĐG</t>
  </si>
  <si>
    <t>TMĐT 01 nhà 350 Tr. đồng trong đó: NSNN hỗ trợ 100 Tr.đồng/Nhà+ Ngân sách thị trấn+NDĐG</t>
  </si>
  <si>
    <t>D</t>
  </si>
  <si>
    <t>E</t>
  </si>
  <si>
    <t>Đường 17/3(Quốc lộ 25), huyện Chư Sê-Hạng mục: Mở rộng mặt đường 4m, đan rãnh+ bó vỉa, vỉa hè đá bazan, hệ thống thoát nước</t>
  </si>
  <si>
    <t>826/QĐ-UBND ngày 30/10/2017; 117/QĐ-UBND ngày 02/4/2018</t>
  </si>
  <si>
    <t>Hoàn thiện đường nội bộ, hệ thống thoát nước, sân lễ hội</t>
  </si>
  <si>
    <t>Đường Quy hoạch Khu A thôn Nông trường, xã Ia Glai</t>
  </si>
  <si>
    <t>Đường Quy hoạch Khu B thôn Nông trường, xã Ia Glai</t>
  </si>
  <si>
    <t>Nền đường quy hoạch rộng 11m và nền đường rộng 7m, L=500m</t>
  </si>
  <si>
    <t>Nền đường quy hoạch rộng 7,5m, L=400m; 
Mở rộng mặt đường mỗi bên 1m + cống thoát nước từ quốc lộ 14 đi vào trung tâm xã Ia Glai, L=1.5km</t>
  </si>
  <si>
    <t>Đường quy hoạch khu dân cư làng Pang, xã Ia Glai</t>
  </si>
  <si>
    <t>Cổng, hàng rào, hệ thống thoát nước, cây xanh, điện chiếu sáng</t>
  </si>
  <si>
    <t>Trường Mạc Đĩnh Chi</t>
  </si>
  <si>
    <t>Nâng cấp tuyến đường từ Xã Dun đi Kông Htok</t>
  </si>
  <si>
    <t xml:space="preserve">Trường TH Ngô Quyền </t>
  </si>
  <si>
    <t>Nhà văn hóa, khu thể TDP11 + Thôn Thanh Bình</t>
  </si>
  <si>
    <t>Nhà văn hóa, khu thể thao làng Ngol 1, xã Bar Măih</t>
  </si>
  <si>
    <t>Trường THCS Phan đăng Lưu</t>
  </si>
  <si>
    <t>Nhà hiệu bộ và các hạng mục phụ</t>
  </si>
  <si>
    <t>Trường Mẫu giáo 20/10</t>
  </si>
  <si>
    <t>Xây mới</t>
  </si>
  <si>
    <t>Trường TH Lê Lợi</t>
  </si>
  <si>
    <t>Đường liên xã Kông Htok đi xã Al Bă</t>
  </si>
  <si>
    <t>xã Kông Htok + Xã Al Bă</t>
  </si>
  <si>
    <t>Mở rộng mặt đường láng nhựa Bm=5,5m, dài 4,5Km</t>
  </si>
  <si>
    <t>Mở rộng mặt đường láng nhựa Bm=5,5m, dài 3,3Km</t>
  </si>
  <si>
    <t>Đường Hồ Xuân Hương đoạn đường 17/3 đến Hai Bà Trưng</t>
  </si>
  <si>
    <t>Đường Nguyễn Thị Minh Khai đoạn Wừu - Cuối đường</t>
  </si>
  <si>
    <t>Đường Sư Vạn Hạnh đoạn đường 17/3 đến Lê Lợi</t>
  </si>
  <si>
    <t>Đường Trường Chinh đoạn Nguyễn Chí Thanh - Trần Khánh Dư</t>
  </si>
  <si>
    <t>Đường Nguyễn Viết Xuân đoạn Hùng Vương - Đinh Tiên Hoàng</t>
  </si>
  <si>
    <t>Đường Ngô Thời Nhậm đoạn Hùng Vương - Đinh Tiên Hoàng</t>
  </si>
  <si>
    <t>Đường Võ Trung Thành đoạn Hùng Vương - Đinh Tiên Hoàng</t>
  </si>
  <si>
    <t>NGUỒN TIỀN SỬ DỤNG ĐẤT</t>
  </si>
  <si>
    <t>III</t>
  </si>
  <si>
    <t xml:space="preserve"> 08 Phòng học</t>
  </si>
  <si>
    <t>Sân vận động xã Ia Blang</t>
  </si>
  <si>
    <t>01 tầng, diện tích XD 80 chỗ ngồi/nhà</t>
  </si>
  <si>
    <t>Sân vận động xã HBông</t>
  </si>
  <si>
    <t>San ủi mặt bằng, khán đài sân vận động</t>
  </si>
  <si>
    <t>Xã Ia Hlốp</t>
  </si>
  <si>
    <t>Xây dựng cầu mới</t>
  </si>
  <si>
    <t>4.8</t>
  </si>
  <si>
    <t>Trường Phạm Hồng Thái</t>
  </si>
  <si>
    <t>Công viên sinh thái thôn Hồ Nước</t>
  </si>
  <si>
    <t>Đường vào khu nghĩa trang nhân dân</t>
  </si>
  <si>
    <t>Mặt, hệ thống thoát nước đường vào nghĩa trang</t>
  </si>
  <si>
    <t>Đường nội thị</t>
  </si>
  <si>
    <t xml:space="preserve">Thảm nhựa 03 km đường nội thị </t>
  </si>
  <si>
    <t>Đường Âu Cơ đoạn Hùng Vương – Đinh Tiên Hoàng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</si>
  <si>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</si>
  <si>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</si>
  <si>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</si>
  <si>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</si>
  <si>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</si>
  <si>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</si>
  <si>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</si>
  <si>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</si>
  <si>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</si>
  <si>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</si>
  <si>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</si>
  <si>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</si>
  <si>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</si>
  <si>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</si>
  <si>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NGUỒN VỐN TIỀN SỬ DỤNG ĐẤT</t>
  </si>
  <si>
    <t>Nhà hiệu bộ, phòng học chức năng</t>
  </si>
  <si>
    <t>4.9</t>
  </si>
  <si>
    <t>Xây mới trường tại khu quy hoạch</t>
  </si>
  <si>
    <t>Xã Al Bă, Dun, Kông Htok</t>
  </si>
  <si>
    <t>Đường Nay Der đoạn đường Đinh Tiên Hoàng -  đường 17/3</t>
  </si>
  <si>
    <t>Mặt đường, hệ thống thoát nước</t>
  </si>
  <si>
    <t>Đường Võ Thị Sáu (Đoạn Hùng Vương-Đinh Tiên Hoàng)</t>
  </si>
  <si>
    <t>Trường TH Nguyễn Thị Minh Khai</t>
  </si>
  <si>
    <t>Nhà 02 tầng 10 phòng học</t>
  </si>
  <si>
    <t>Sửa chữa nâng cấp kênh mương thủy lợi làng Păng Roh</t>
  </si>
  <si>
    <t>Sửa chữa nâng cấp kênh mương làng Hố Lang - Hố Bua</t>
  </si>
  <si>
    <t>1,9 Km kênh mương tưới 50 ha cây công nghiệp</t>
  </si>
  <si>
    <t>Sửa chữa kênh mương làng Tăng</t>
  </si>
  <si>
    <t>Xã K ông Htok</t>
  </si>
  <si>
    <t>1,5 km kênh mương tưới cho 65 ha lúa</t>
  </si>
  <si>
    <t>Sửa chữa nâng cấp đập Kte</t>
  </si>
  <si>
    <t>Xã H Bông</t>
  </si>
  <si>
    <t>Tười 10 ha lúa 02 vụ</t>
  </si>
  <si>
    <t>Sửa chữa nâng cấp kênh thủy lợi Ia Pết</t>
  </si>
  <si>
    <t>Cấp nước 40 ha lúa</t>
  </si>
  <si>
    <t>Sửa chữa nâng cấp kênh mương thủy lợi đập Kjai</t>
  </si>
  <si>
    <t>Cấp nước 90 ha lúa và 10 ha cây công nghiệp</t>
  </si>
  <si>
    <t xml:space="preserve">Kênh tiếp nước từ thủy lợi làng Hố Lang đến bầu Muih </t>
  </si>
  <si>
    <t>Hồ phun nước, đài chứa nước, cây xanh các loại</t>
  </si>
  <si>
    <t>Nhà văn hóa, khu thể thao thôn bình minh, xã Dun</t>
  </si>
  <si>
    <t>3.18</t>
  </si>
  <si>
    <t>3.19</t>
  </si>
  <si>
    <t>3.20</t>
  </si>
  <si>
    <t>3.21</t>
  </si>
  <si>
    <t>3.22</t>
  </si>
  <si>
    <t>3.23</t>
  </si>
  <si>
    <t>Trường mẫu giáo Hoa Phượng</t>
  </si>
  <si>
    <t>TT Chư Sê</t>
  </si>
  <si>
    <t>Chuẩn bị đầu tư 2%</t>
  </si>
  <si>
    <t xml:space="preserve">Dự phòng </t>
  </si>
  <si>
    <t xml:space="preserve">Trích 10% đo đạt </t>
  </si>
  <si>
    <t xml:space="preserve">Trích 30% nộp về quỹ đất tỉnh </t>
  </si>
  <si>
    <t>Xã Dun</t>
  </si>
  <si>
    <t xml:space="preserve">Quyết định đầu tư ban đầu </t>
  </si>
  <si>
    <t>Xã Ia Glai</t>
  </si>
  <si>
    <t>Đầu tư khoa học -công  nghệ</t>
  </si>
  <si>
    <t>Xã Ia Ko</t>
  </si>
  <si>
    <t>Nhà hiệu bộ, phòng học, hạng mục khác</t>
  </si>
  <si>
    <t>Nhà hiệu bộ, phòng bộ môn</t>
  </si>
  <si>
    <t>Nhà hiệu bộ, thư viện, phòng bộ môn, hạng mục khác</t>
  </si>
  <si>
    <t>Nhà hiệu bộ, các hạng mục khác</t>
  </si>
  <si>
    <t>Phòng bộ môn, hạng mục khác</t>
  </si>
  <si>
    <t>Nhà học, hạng mục khác</t>
  </si>
  <si>
    <t>Phòng chức năng</t>
  </si>
  <si>
    <t>Nhà hiệu bộ, phòng bộ môn, hạng mục khác</t>
  </si>
  <si>
    <t xml:space="preserve">Chiều dài L=321m, Mở rộng mặt đường đá dăm láng nhựa; Vỉa hè; Mương xây đậy đan; </t>
  </si>
  <si>
    <t>Chiều dài L=200m, mở rộng mặt đường mỗi bên 4m; mặt đường Bê tông nhựa; Vỉa hè; Cống dọc D100</t>
  </si>
  <si>
    <t xml:space="preserve">Chiều dài L=810m, Mở rộng mặt đường đá dăm láng nhựa; Vỉa hè; Mương xây đậy đan; </t>
  </si>
  <si>
    <t>Phòng bộ môn</t>
  </si>
  <si>
    <t xml:space="preserve">Chiều dài L=279m, Mở rộng mặt đường đá dăm láng nhựa Bm=7,5m; Vỉa hè;Mương xây đậy đan; </t>
  </si>
  <si>
    <t xml:space="preserve">Chiều dài L=517m, Mở rộng mặt đường đá dăm láng nhựa; Vỉa hè; Mương xây đậy đan; </t>
  </si>
  <si>
    <t xml:space="preserve">Chiều dài L=545m, Mở rộng mặt đường đá dăm láng nhựa; Vỉa hè; Mương xây đậy đan; </t>
  </si>
  <si>
    <t>Mặt đường bê tông nhựa; Vỉa hè; Mương xây đậy đan;</t>
  </si>
  <si>
    <t>Đường QH Đ18 L=76m, mặt đường 9m; Đường QH Đ26 L=76m, mặt đường 6m; Đường QH N14 L=431m, mặt đường 6m; Tổng chiều dài L=583m; Mặt đường Bê tông nhựa, Vỉa hè, mương xây đậy đan</t>
  </si>
  <si>
    <t xml:space="preserve">Chiều dài L=835m, Mở rộng mặt đường đá dăm láng nhựa Bm=7,5m; Vỉa hè; Mương xây đậy đan; </t>
  </si>
  <si>
    <t xml:space="preserve">Chiều dài L=279m, Mở rộng mặt đường  đá dăm láng nhựa Bm=5,5m; Vỉa hè; Mương xây đậy đan; </t>
  </si>
  <si>
    <t xml:space="preserve">Chiều dài L=316m, Mở rộng mặt đường đá dăm láng nhựa; Bm=5,5m Vỉa hè; Mương xây đậy đan; </t>
  </si>
  <si>
    <t xml:space="preserve">Chiều dài tuyến: 1500m. Nền, mặt đường 7,5m. mương xây, bó vỉa, đan rãnh, vỉa hè, cây xanh bóng mát  </t>
  </si>
  <si>
    <t>Đường Trần Văn Bình Đoạn Hùng Vương đến Đinh Tiên Hoàng</t>
  </si>
  <si>
    <t>Ngân sách Nhà nước: 7.414 trđ + NDĐG: 1.854 trđ</t>
  </si>
  <si>
    <t>Mở rộng mặt đường , đan rãnh, bó vỉa, vỉa hè lát đá bazan, hệ thống thoát nước</t>
  </si>
  <si>
    <t>Xã Chư Pơng</t>
  </si>
  <si>
    <t>6.1</t>
  </si>
  <si>
    <t>Nhà văn hóa, khu thể thao các thôn xã Kông Htok: 06 nhà</t>
  </si>
  <si>
    <t>Hệ thống kênh mương thủy lợi nội đồng thủy lợi Nút Riêng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</si>
  <si>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</si>
  <si>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</si>
  <si>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</si>
  <si>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</si>
  <si>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</si>
  <si>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</si>
  <si>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</si>
  <si>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</si>
  <si>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</si>
  <si>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4.1</t>
  </si>
  <si>
    <t>4.2</t>
  </si>
  <si>
    <t>4.3</t>
  </si>
  <si>
    <t>4.4</t>
  </si>
  <si>
    <t>4.5</t>
  </si>
  <si>
    <t>6.11</t>
  </si>
  <si>
    <t>Đường điện đường quy hoạch khu trung tâm xã Ia Pal</t>
  </si>
  <si>
    <t>Cột đèn chiếu sáng, bóng đèn led.</t>
  </si>
  <si>
    <t>Đường điện đường Quy hoạch sân vận động cũ, thị trấn Chư Sê</t>
  </si>
  <si>
    <t>Đường điện đường quy hoạch trường PTDT nội trú (cũ),</t>
  </si>
  <si>
    <t>2019</t>
  </si>
  <si>
    <t>Đoạn Cách Mạng- Phan Đình Phùng- Hạng mục: kè chống sạt lở, đường giao thông, đường điện</t>
  </si>
  <si>
    <t>Bờ kè  dọc hai bên trước Trung tâm hành chính huyện</t>
  </si>
  <si>
    <t>2020</t>
  </si>
  <si>
    <t>Nâng cấp mở rộng đường Hùng Vương thuộc phía Tây đoạn Quang Trung đến Km1+100 (đối diện Siêu thị Vĩnh Tín)</t>
  </si>
  <si>
    <t>Nâng cấp mở rộng đường Hùng Vương thuộc phía Đông đoạn từ đường Cách Mạng đến đường Trường Chinh</t>
  </si>
  <si>
    <t>Đường gom Hùng Vương hai bên đoạn Phía đông  từ Trường Chinh đến hết đường đôi; Phía tây từ Km1+100 (đối diện siêu thị Vĩnh Tín) đến hết đường đôi</t>
  </si>
  <si>
    <t>Hệ thống kênh mương</t>
  </si>
  <si>
    <t>3.61</t>
  </si>
  <si>
    <t>3.62</t>
  </si>
  <si>
    <t>3.63</t>
  </si>
  <si>
    <t>3.64</t>
  </si>
  <si>
    <t>Nhà học bộ môn, nhà đa năng, cải tạo nhà công vụ và các hạng mục phụ</t>
  </si>
  <si>
    <t>Dự án khởi công mới dự kiến hoàn thành đưa vào sử dụng năm 2019</t>
  </si>
  <si>
    <t>Dự án khởi công mới dự kiến hoàn thành đưa vào sử dụng năm 2020</t>
  </si>
  <si>
    <t>Chuẩn bị đầu tư</t>
  </si>
  <si>
    <t>3.39</t>
  </si>
  <si>
    <t>Trụ sở làm việc ủy ban nhân dân và khối phòng ban; trụ sở tiếp công dân huyện Chư Sê</t>
  </si>
  <si>
    <t>Huyện Chư Sê</t>
  </si>
  <si>
    <t>Đề nghị UBND tỉnh hổ trợ 50% vốn đầu tư</t>
  </si>
  <si>
    <t>3.40</t>
  </si>
  <si>
    <t>Đường Trần Nhật Duật, thị trấn Chư Sê</t>
  </si>
  <si>
    <t xml:space="preserve">Mở rộng mặt đường </t>
  </si>
  <si>
    <t>Trụ sở Huyện ủy-Ủy ban Mặt trận huyện Chư Sê</t>
  </si>
  <si>
    <t>Hạng mục: Hội trường cổng tường rào và các hạng mục phụ</t>
  </si>
  <si>
    <t>Đường Phan Đình Phùng đến đường Cách Mạng tuyến dọc 2 bên bờ suối</t>
  </si>
  <si>
    <t>Nhựa thâm nhập rộng 4m</t>
  </si>
  <si>
    <t>Xã Ia Tiêm</t>
  </si>
  <si>
    <t>Dự phòng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</si>
  <si>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</si>
  <si>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</si>
  <si>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</si>
  <si>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</si>
  <si>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</si>
  <si>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</si>
  <si>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</si>
  <si>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</si>
  <si>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</si>
  <si>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</si>
  <si>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</si>
  <si>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</si>
  <si>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</si>
  <si>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</si>
  <si>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</si>
  <si>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</si>
  <si>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</si>
  <si>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Khoa học CN</t>
  </si>
  <si>
    <t>Luỹ kế số vốn đã bố trí từ khởi công đến hết năm 2015</t>
  </si>
  <si>
    <t>Luỹ kế giải ngân từ khởi công đến hết ngày 31/12/2015</t>
  </si>
  <si>
    <t>Địa điểm XD</t>
  </si>
  <si>
    <t>Năng lực thiết kế</t>
  </si>
  <si>
    <t>Thời gian KC-HT</t>
  </si>
  <si>
    <t>Ghi chú</t>
  </si>
  <si>
    <t>A</t>
  </si>
  <si>
    <t>I</t>
  </si>
  <si>
    <t>xã Ia Ko</t>
  </si>
  <si>
    <t>Số quyết định; ngày, tháng, năm ban hành</t>
  </si>
  <si>
    <t>Chiều dài kênh L=3Km; kết cấu BTCT M200 dày 8cm; mặt cắt ngang hình chữ nhật BxH=40x60cm</t>
  </si>
  <si>
    <t>Xã Ia Pal</t>
  </si>
  <si>
    <t>3 phòng học, phòng học bộ môn</t>
  </si>
  <si>
    <t>Cụm Công nghiệp tập trung huyện Chư Sê</t>
  </si>
  <si>
    <t>6</t>
  </si>
  <si>
    <t xml:space="preserve">Phòng hiệu trưởng, hiệu phó, phòng họp; Nhà ăn+bếp; tường rào; giếng nước; nhà xe; </t>
  </si>
  <si>
    <t>xã Ia H' Lốp</t>
  </si>
  <si>
    <t>xã Dun</t>
  </si>
  <si>
    <t>nền mặt đường, công trình thoát nước, hệ thống điện.</t>
  </si>
  <si>
    <t>xã Bờ Ngoong</t>
  </si>
  <si>
    <t>xã Ia Pal</t>
  </si>
  <si>
    <t>Trường THCS Trần Hưng Đạo, xã Al Bă</t>
  </si>
  <si>
    <t>Trường TH Tôn Đức Thắng, xã Ia Blang</t>
  </si>
  <si>
    <t>Trường TH Ngô Quyền</t>
  </si>
  <si>
    <t>Sân vận động xã Bờ Ngoong</t>
  </si>
  <si>
    <t>Sân vận động xã Ia Hlốp</t>
  </si>
  <si>
    <t>San ủi mặt bằng, khán đài</t>
  </si>
  <si>
    <t>xã AlBá</t>
  </si>
  <si>
    <t>Sân vận động xã AlBă</t>
  </si>
  <si>
    <t>xã Bar Măih</t>
  </si>
  <si>
    <t>Mạng lưới điện chiếu sáng công cộng</t>
  </si>
  <si>
    <t>2</t>
  </si>
  <si>
    <t>Đơn vị: Triệu đồng</t>
  </si>
  <si>
    <t>TỔNG SỐ</t>
  </si>
  <si>
    <t>3</t>
  </si>
  <si>
    <t>4</t>
  </si>
  <si>
    <t>Danh mục dự án</t>
  </si>
  <si>
    <t>1</t>
  </si>
  <si>
    <t>Đường quy hoạch tổ dân phố 12 (6 tuyến)</t>
  </si>
  <si>
    <t>Các tuyến đường nội thị với tổng chiều dài tuyến 10,5Km.</t>
  </si>
  <si>
    <t>xã Al Bă</t>
  </si>
  <si>
    <t>xã Ia Glai</t>
  </si>
  <si>
    <t>Trường THCS Lương Thế Vinh, xã Ia Pal</t>
  </si>
  <si>
    <t>Trường THCS Lý Tự Trọng, xã H'Bông</t>
  </si>
  <si>
    <t>Kênh mương thuỷ lợi Khu vực cánh đồng Làng Te Yố, Tel Ngó đến  đập tràn Làng Á, xã Ia H'Lốp</t>
  </si>
  <si>
    <t>Trường TH Phạm Hồng Thái</t>
  </si>
  <si>
    <t>Phòng bộ môn: 03; Phòng hiệu trưởng, hiệu phó, phòng họp.</t>
  </si>
  <si>
    <t>Khu vệ sinh giáo viên; phòng bộ môn: 02 phòng; phòng họp; phòng hiệu bộ</t>
  </si>
  <si>
    <t>Phòng bộ môn: 02 phòng; 2 phòng học, Giếng nước</t>
  </si>
  <si>
    <t>xã Ia Blang</t>
  </si>
  <si>
    <t>STT</t>
  </si>
  <si>
    <t>xã  Kong Htok</t>
  </si>
  <si>
    <t>xã Ia Hlốp</t>
  </si>
  <si>
    <t>San ủi, khán đài</t>
  </si>
  <si>
    <t>Sân vận động xã BarMaih</t>
  </si>
  <si>
    <t>xã BarMaih</t>
  </si>
  <si>
    <t>Sân vận động xã Ayun</t>
  </si>
  <si>
    <t>Nhà hiệu bộ</t>
  </si>
  <si>
    <t>Trường TH Nguyễn Tri Phương, xã Ia Glai</t>
  </si>
  <si>
    <t>Trường MG Hướng Dương, xã Ia Blang</t>
  </si>
  <si>
    <t>5</t>
  </si>
  <si>
    <t>xã Kông Htok</t>
  </si>
  <si>
    <t>xã Ayun</t>
  </si>
  <si>
    <t>xã H'Bông</t>
  </si>
  <si>
    <t>TT. Chư Sê</t>
  </si>
  <si>
    <t>Trường THCS Kpă Klơng, xã Ia Ko</t>
  </si>
  <si>
    <t>Trường TH Nguyễn Công Trứ, xã H'Bông</t>
  </si>
  <si>
    <t>Trường TH Nguyễn Văn Trỗi, xã Ia Ko</t>
  </si>
  <si>
    <t xml:space="preserve"> xã Bar Măih</t>
  </si>
  <si>
    <t>4.6</t>
  </si>
  <si>
    <t>4.7</t>
  </si>
  <si>
    <t>Xã Ayun</t>
  </si>
  <si>
    <t xml:space="preserve"> Hệ thống chiếu sáng</t>
  </si>
  <si>
    <t>Đường Lê Quý Đôn</t>
  </si>
  <si>
    <t>Đường Trần Quốc Toản</t>
  </si>
  <si>
    <t>Đoạn Hùng Vương đến Đinh Tiên Hoàng</t>
  </si>
  <si>
    <t>NĂM 2019</t>
  </si>
  <si>
    <t>NĂM 2020</t>
  </si>
  <si>
    <t>Trường mẫu giáo Măng Non</t>
  </si>
  <si>
    <t>Trường TH Lê Quý Đôn</t>
  </si>
  <si>
    <t>II</t>
  </si>
  <si>
    <t>06 phòng học chức năng</t>
  </si>
  <si>
    <t>Trường TH Nguyễn Tất Thành</t>
  </si>
  <si>
    <t>Đường khu tái định cư Khu hành chính phía đông</t>
  </si>
  <si>
    <t>Trường Mẫu giáo 17/3</t>
  </si>
  <si>
    <t>Trường TH Hùng Vương</t>
  </si>
  <si>
    <t>Nhà 02 tầng 14 phòng học</t>
  </si>
  <si>
    <t>Trường MG 1/6</t>
  </si>
  <si>
    <t>Công Viên Phạm Văn Đồng</t>
  </si>
  <si>
    <t>Nghĩa Trang Nhân dân</t>
  </si>
  <si>
    <t>San dọn mặt bằng, đường phân lô, phân khu, nhà quản trang, giếng khoa, đường dây 3 pha</t>
  </si>
  <si>
    <t>Giai đoạn 2016-2020</t>
  </si>
  <si>
    <t>Dự án khởi công mới dự kiến hoàn thành trong năm 2019</t>
  </si>
  <si>
    <t>Nhà văn hóa, khu thể thao làng Ó, Ser, xã Kông Htok</t>
  </si>
  <si>
    <t>TMĐT 01 nhà 350 Tr. đồng trong đó: NSNN hỗ trợ 315 Tr.đồng/Nhà+ NDĐG: 35 Tr.đồng/Nhà</t>
  </si>
  <si>
    <t>Nhà văn hóa, khu thể thao làng Kpaih, làng A chông, làng Dlâm xã Ayun (03 nhà)</t>
  </si>
  <si>
    <t>TMĐT 01 nhà 350 Tr.đồng/nhà, trong đó: NSNN hỗ trợ: 315 Tr.đồng + NDĐG 35 Tr.đồng</t>
  </si>
  <si>
    <t>TMĐT 01 nhà 350 Tr.đồng/nhà, trong đó: NSNN hỗ trợ: 100 Tr.đồng +Ngân sách thị trấn 100 Tr.đồng+ NDĐG 150 Tr.đồng</t>
  </si>
  <si>
    <t>Xây mới cầu Ia Blin, xã Ia H'Lốp</t>
  </si>
  <si>
    <t>Cải tạo sửa chữa trường THCS Nay Der thành trường Mẫu giáo 19/5</t>
  </si>
  <si>
    <t>cải tạo, sửa chữa nhà học 02 tầng, nhà hiệu bộ, nhà bảo vệ và các hạng mục phụ</t>
  </si>
  <si>
    <t>Nhà văn hóa xã H'Bông</t>
  </si>
  <si>
    <t>Xây mới cầu Ia Hlốp, xã Ia H'Lốp</t>
  </si>
  <si>
    <t>Nhà văn hóa TDP 6+ Thôn Tân Lập +TDP 3</t>
  </si>
  <si>
    <t>Nhà văn hóa, khu thể thao các làng: (Thôn 1,2,3,4, làng Gran, Plong 2, Tol), xã Ia H'Lốp</t>
  </si>
  <si>
    <t>Nhà văn hóa, khu thể thao tại 04 làng, xã Ia Blang (Thôn An Điền, thôn 3, thôn 1, thôn Vinh Hà</t>
  </si>
  <si>
    <t>Trường TH Trần Quốc Toản</t>
  </si>
  <si>
    <t>3.38</t>
  </si>
  <si>
    <t>Đường Quy hoạch sân vận động cũ, thị trấn Chư Sê</t>
  </si>
  <si>
    <t xml:space="preserve">Mở rộng đường </t>
  </si>
  <si>
    <t xml:space="preserve">Đường Hùng Vương đoạn từ cổng chào Phía Nam – đến đèn xanh đèn đỏ </t>
  </si>
  <si>
    <t>Xã Kông Htok</t>
  </si>
  <si>
    <t>VỐN CÂN ĐỐI NGÂN SÁCH TỈNH PHÂN CẤP</t>
  </si>
  <si>
    <t>B</t>
  </si>
  <si>
    <t>Dự án khởi công mới dự kiến hoàn thành trong năm 2020</t>
  </si>
  <si>
    <t>Xã Ia HLốp</t>
  </si>
  <si>
    <t>Nhà văn hóa, khu thể thao làng Pă Leng, xã Ayun</t>
  </si>
  <si>
    <t>Nhu cầu đầu tư 5 năm 2016-2020</t>
  </si>
  <si>
    <t>Kế hoạch 5 năm 2016-2020</t>
  </si>
  <si>
    <t>TMĐT</t>
  </si>
  <si>
    <t>Tạo nguồn nước tưới cho 120 ha cây công nghiệp</t>
  </si>
  <si>
    <t>Trung tâm Trường MG Bằng Lăng</t>
  </si>
  <si>
    <t>Nhà ăn, nhà bếp, DTXD 130m2</t>
  </si>
  <si>
    <t>787/QĐ-UBND ngày 29/10/2015</t>
  </si>
  <si>
    <t>Trung tâm Trường TH Ngô Quyền</t>
  </si>
  <si>
    <t xml:space="preserve">Nhà hiệu bộ, phòng thư viện, sân bê tông+ thiết bị </t>
  </si>
  <si>
    <t>792a/QĐ-UBND ngày 29/10/2015</t>
  </si>
  <si>
    <t>Trung tâm Trường THCS Nguyễn Du</t>
  </si>
  <si>
    <t xml:space="preserve"> Nhà vệ sinh,sân bê tông, hàng rào </t>
  </si>
  <si>
    <t>793a/QĐ-UBND ngày 29/10/2015</t>
  </si>
  <si>
    <t>Trung tâm Trường MG Sơn Ca</t>
  </si>
  <si>
    <t>Nhà hiệu bộ, nhà học 03 phòng,  phòng giáo dục thể chất , phòng giáo dục nghệ thuật, nhà bếp và các hạng mục phụ</t>
  </si>
  <si>
    <t>2016-2017</t>
  </si>
  <si>
    <t>816/QĐ-UBND ngày 29/10/2015</t>
  </si>
  <si>
    <t>01 phòng Hội đồng, DTXD 98m2</t>
  </si>
  <si>
    <t>789/QĐ-UBND ngày 29/10/2015</t>
  </si>
  <si>
    <t>Trường THCS Lương Thế Vinh</t>
  </si>
  <si>
    <t>1 phòng tin học, DTXD 125m2</t>
  </si>
  <si>
    <t>788/QĐ-UBND ngày 29/10/2015</t>
  </si>
  <si>
    <t>Trường MG Hoa Pơ Lang, xã Al Bă</t>
  </si>
  <si>
    <t>Cổng, tường rào, sân bê tông</t>
  </si>
  <si>
    <t>807/QĐ-UBND ngày 29/10/2015</t>
  </si>
  <si>
    <t>Trường MG Hoa Hồng</t>
  </si>
  <si>
    <t>Sân bê tông +kè đá</t>
  </si>
  <si>
    <t>783/QĐ-UBND ngày 29/10/2015</t>
  </si>
  <si>
    <t>Trường THCS Trần Hưng Đạo</t>
  </si>
  <si>
    <t>Nhà hiệu bộ+1 phòng tin học,  phòng hội đồng+ thiết bị</t>
  </si>
  <si>
    <t>783a/QĐ-UBND ngày 29/10/2015</t>
  </si>
  <si>
    <t>Trường TH PHạm Văn Đồng</t>
  </si>
  <si>
    <t>Nhà học 2 phòng, phòng bộ môn, đoàn đội+ thiết bị</t>
  </si>
  <si>
    <t>807a/QĐ-UBND ngày 29/10/2015</t>
  </si>
  <si>
    <t>Nhà SHCĐ làng Mung xã Ia Blang</t>
  </si>
  <si>
    <t>Quy mô công trình: Nhà 01 tầng; DTXD: 130 m2; DTS: 110m2</t>
  </si>
  <si>
    <t>794/QĐ-UBND ngày 29/10/2015</t>
  </si>
  <si>
    <t>Nhà SHCĐ làng Nhã xã Ia Blang</t>
  </si>
  <si>
    <t>813/QĐ-UBND ngày 29/10/2015</t>
  </si>
  <si>
    <t>Nhà SHCĐ thôn 4 xã Ia Blang</t>
  </si>
  <si>
    <t>812/QĐ-UBND ngày 29/10/2015</t>
  </si>
  <si>
    <t>Nhà SHCĐ thôn Phú Hoà xã Ia Blang</t>
  </si>
  <si>
    <t>784/QĐ-UBND ngày 29/10/2015</t>
  </si>
  <si>
    <t>Xây dựng nhà SHCĐ tại thôn, làng xã IaTiêm</t>
  </si>
  <si>
    <t>xã IaTiêm</t>
  </si>
  <si>
    <t>DTXD 96m2</t>
  </si>
  <si>
    <t>791/QĐ-UBND ngày 29/10/2015</t>
  </si>
  <si>
    <t>Hội trường UBND xã Dun</t>
  </si>
  <si>
    <t>DTXD 160m2, thiết bị</t>
  </si>
  <si>
    <t>785/QĐ-UBND ngày 29/10/2015</t>
  </si>
  <si>
    <t>Nhà SHCĐ thôn 5, xã IaPal</t>
  </si>
  <si>
    <t>xã IaPal</t>
  </si>
  <si>
    <t>DTXD 96,9m2</t>
  </si>
  <si>
    <t>779/QĐ-UBND ngày 29/10/2015</t>
  </si>
  <si>
    <t>Nhà SHCĐ thôn Hương Phú, xã IaGLai</t>
  </si>
  <si>
    <t>xã IaGLai</t>
  </si>
  <si>
    <t>DTXD81m2</t>
  </si>
  <si>
    <t>808/QĐ-UBND ngày 29/10/2015</t>
  </si>
  <si>
    <t>Nhà SHCĐ xã Ia Ko</t>
  </si>
  <si>
    <t>DTXD83m2</t>
  </si>
  <si>
    <t>809/QĐ-UBND ngày 29/10/2015</t>
  </si>
  <si>
    <t>Nhà SHCĐ thôn Tứ Kỳ Bắc, xã Al Bă</t>
  </si>
  <si>
    <t>810/QĐ-UBND ngày 29/10/2015</t>
  </si>
  <si>
    <t>Nhà SHCĐ thôn 5,  xã Ia H'Lốp</t>
  </si>
  <si>
    <t>xã Ia H'Lốp</t>
  </si>
  <si>
    <t>811/QĐ-UBND ngày 29/10/2015</t>
  </si>
  <si>
    <t>Nhà SHCĐ Thái Hà, xã Chư Pơng</t>
  </si>
  <si>
    <t>xã Chư Pơng</t>
  </si>
  <si>
    <t>780/QĐ-UBND ngày 29/10/2015</t>
  </si>
  <si>
    <t>Hỗ trợ xây dựng nhà SHCĐTDP 5, thị trấn Chư Sê</t>
  </si>
  <si>
    <t xml:space="preserve"> DTXD 109,63m2/nhà</t>
  </si>
  <si>
    <t>822/QĐ-UBND ngày 30/10/2015</t>
  </si>
  <si>
    <t>Hỗ trợ xây dựng nhà SHCĐ thôn Hồ nước, thị trấn Chư Sê</t>
  </si>
  <si>
    <t>02 nhà DTXD 109,63m2/nhà</t>
  </si>
  <si>
    <t>823/QĐ-UBND ngày 30/10/2015</t>
  </si>
  <si>
    <t>Kho vũ khí đạn huyện</t>
  </si>
  <si>
    <t>Diện tích 60m2</t>
  </si>
  <si>
    <t>826/QĐ-UBND ngày 30/10/2016</t>
  </si>
  <si>
    <t>Đèn trang trí giải phân cách QL 14</t>
  </si>
  <si>
    <t>80 bộ đèn trang trí dải phân cấp QL 14 và QL 25</t>
  </si>
  <si>
    <t>763/QĐ-UBND ngày 27/10/2015</t>
  </si>
  <si>
    <t>Hội trường thôn 6</t>
  </si>
  <si>
    <t>DTXD 100m2</t>
  </si>
  <si>
    <t>825a/QĐ-UBND ngày 30/10/2015</t>
  </si>
  <si>
    <t>Công trình khoa học -CN 5%</t>
  </si>
  <si>
    <t>NĂM 2016</t>
  </si>
  <si>
    <t>Dự án khởi công mới hoàn thành năm 2016</t>
  </si>
  <si>
    <t>Đường Phạm Văn Đồng, đoạn từ đường Nguyễn Thiện Thuật đến đường quy hoạch số 1 Công viên Bầu Ngứa</t>
  </si>
  <si>
    <t>Thị trấn Chư Sê</t>
  </si>
  <si>
    <t>2012</t>
  </si>
  <si>
    <t>Số: 488/QĐ-UBND, ngày 12/6/2012</t>
  </si>
  <si>
    <t>Thanh toán công trình hoàn thành</t>
  </si>
  <si>
    <t>Đầu tư khoa học -công  nghệ 5%</t>
  </si>
  <si>
    <t>Dự phòng + dự kiến đền bù</t>
  </si>
  <si>
    <t>Đầu tư công trình mới</t>
  </si>
  <si>
    <t>Quy hoạch nghĩa trang nhân dân thị trấn Chư Sê</t>
  </si>
  <si>
    <t xml:space="preserve">Tổng diện tích quy hoạch 9,39ha </t>
  </si>
  <si>
    <t>450/QĐ-UBND ngày 27/10/2015</t>
  </si>
  <si>
    <t>Công viên Bầu ngứa</t>
  </si>
  <si>
    <t>Nhà quản lý, vệ sinh + hệ thống điện, nước tưới cây xanh; đường bê tông, đường dạo bộ.</t>
  </si>
  <si>
    <t>762/QĐ-UBND ngày 27/10/2015</t>
  </si>
  <si>
    <t>Chiều dài tuyến sửa chữa 2,444km,  sửa chữa mặt đường 7,5m (kể cả đan rãnh); sửa chữa mương xây đậy đan; lát gạch vỉa hè; đổ bê tông bó vỉa, đan rãnh đá 1x2 M200</t>
  </si>
  <si>
    <t>Xã Bar Măih</t>
  </si>
  <si>
    <t>764/QĐ-UBND ngày 27/10/2015</t>
  </si>
  <si>
    <t xml:space="preserve">Giếng nước sinh hoạt </t>
  </si>
  <si>
    <t>Giếng khoan độ sâu 135m đến 145m + hệ thống đường ống</t>
  </si>
  <si>
    <t>781/QĐ-UBND ngày 29/10/2015</t>
  </si>
  <si>
    <t>Đường giao thông làng Kueng Thoa</t>
  </si>
  <si>
    <t xml:space="preserve">Chiều dài nền đường L=500m, cống thoát nước L=32m/4 cống </t>
  </si>
  <si>
    <t>804/QĐ-UBND ngày 29/10/2015</t>
  </si>
  <si>
    <t>Đường giao thông thôn Tàu Ròng</t>
  </si>
  <si>
    <t>Chiều dài nền đường L=560m cống thoát nước L=9m/1 cống</t>
  </si>
  <si>
    <t>806/QĐ-UBND ngày 29/10/2015</t>
  </si>
  <si>
    <t>Đường giao thông làng Greo Pết</t>
  </si>
  <si>
    <t xml:space="preserve">Chiều dài nền đường L=748,43m, cống thoát nước 64m/8 cống </t>
  </si>
  <si>
    <t>805/QĐ-UBND ngày 29/10/2015</t>
  </si>
  <si>
    <t>Đường giao thông làng Pan</t>
  </si>
  <si>
    <t xml:space="preserve">Chiều dài nền đường L=526m </t>
  </si>
  <si>
    <t>797/QĐ-UBND ngày 29/10/2015</t>
  </si>
  <si>
    <t>Đường giao thông làng Greo Sék</t>
  </si>
  <si>
    <t xml:space="preserve">Chiều dài nền đường L=599,37m </t>
  </si>
  <si>
    <t>798/QĐ-UBND ngày 29/10/2015</t>
  </si>
  <si>
    <t>Đường giao thông làng Queng Mép</t>
  </si>
  <si>
    <t xml:space="preserve">Chiều dài nền đường L=647,44m </t>
  </si>
  <si>
    <t>Đường giao thông xã Ia Glai</t>
  </si>
  <si>
    <t>Chiều dài nền đường L=500m, cống thoát nước L=7m</t>
  </si>
  <si>
    <t>799/QĐ-UBND ngày 29/10/2015</t>
  </si>
  <si>
    <t>Đường giao thông xã Ia H'Lốp</t>
  </si>
  <si>
    <t>Chiều dài nền đường L=500m, cống thoát nước L=21m</t>
  </si>
  <si>
    <t>Đường từ làng Hố lang đi xã Ia Tiêm</t>
  </si>
  <si>
    <t>Ia Tiêm</t>
  </si>
  <si>
    <t>Chiều dài tuyến 1680m ,đá dăm 4x6 láng nhựa</t>
  </si>
  <si>
    <t>Duy tu sửa chữa đường thị trấn đi xã Ia Blang</t>
  </si>
  <si>
    <t>Xã Ia Blang</t>
  </si>
  <si>
    <t>Láng nhựa 2 lớp dày 2,5cm, TCN 3kg/m2 trên mặt đường cũ, mặt đường bù vênh</t>
  </si>
  <si>
    <t>834/QĐ-UBND ngày 30/10/2015</t>
  </si>
  <si>
    <t>Duy tu sửa chữa đường liên xã Al Bă đi Bờ Ngoong</t>
  </si>
  <si>
    <t>Xã Bờ Ngoong</t>
  </si>
  <si>
    <t>833/QĐ-UBND ngày 30/10/2015</t>
  </si>
  <si>
    <t>Duy tu sửa chữa đường liên xã Kông Htok đi Al Bă</t>
  </si>
  <si>
    <t>Xã Al Bă</t>
  </si>
  <si>
    <t>835/QĐ-UBND ngày 30/10/2015</t>
  </si>
  <si>
    <t>Duy tu sửa chữa đường thị trấn đi xã Ia H'Lốp</t>
  </si>
  <si>
    <t>Xã Ia H'Lốp</t>
  </si>
  <si>
    <t>832/QĐ-UBND ngày 30/10/2015</t>
  </si>
  <si>
    <t>Sửa chữa, nâng cấp vỉa hè Đường Hùng Vương ( Đoạn Nguyễn Tri Phương - CM. Bên phải Hùng Vương)</t>
  </si>
  <si>
    <t>TT 
Chư Sê</t>
  </si>
  <si>
    <t>Công trình được xây dựng theo quy mô đường giao thông đô thị phân khu vực</t>
  </si>
  <si>
    <t>216/QĐ-UBND ngày 31/3/2016, 561a/QĐ-UBND ngày 27/6/2016</t>
  </si>
  <si>
    <t>Sửa chữa mương xây đậy đan; lát gạch vỉa hè; đổ bê tông bó vỉa, đan rãnh đá 1x2 M200</t>
  </si>
  <si>
    <t>764a/QĐ-UBND ngày 27/10/2015</t>
  </si>
  <si>
    <t>Duy tu sửa chữa đường giao thông nội thị thị trấn Chư Sê năm 2016-Hạng mục: Sửa chữa bó vỉa, đan rãnh, vỉa hè, công trình thoát nước</t>
  </si>
  <si>
    <t>Nhà văn hóa xã 200 chỗ ngồi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</si>
  <si>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</si>
  <si>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</si>
  <si>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</si>
  <si>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</si>
  <si>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</si>
  <si>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</si>
  <si>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</si>
  <si>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</si>
  <si>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</si>
  <si>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Duy tu sửa chữa đường giao thông nội thị thị trấn Chư Sê năm 2016-Hạng mục: Sửa chữa nền, mặt đường</t>
  </si>
  <si>
    <t>220B/QĐ-UBND ngày 31/3/2016</t>
  </si>
  <si>
    <t>xã 
IaH'Lốp</t>
  </si>
  <si>
    <t>782/QĐ-UBND ngày 29/10/2015, 219b/QĐ-UBND ngày 31/3/2016</t>
  </si>
  <si>
    <t>215/QĐ-UBND ngày 31/3/2016</t>
  </si>
  <si>
    <t>Sửa chữa, nâng cấp vỉa hè Đường Hùng Vương ( Đoạn Hoàng Văn Thụ - Quang Trung. Bên trái Hùng Vương)</t>
  </si>
  <si>
    <t>2016</t>
  </si>
  <si>
    <t>221/QĐ-UBND ngày 31/03/2016</t>
  </si>
  <si>
    <t>Công trình đầu tư mới</t>
  </si>
  <si>
    <t>Trường  THCS Lê Duẩn xã Ia Tiêm, huyện Chư Sê</t>
  </si>
  <si>
    <t>Nhà 2 tầng gồm Nhà học bộ môn 04 phòng. DTXD: 232m2, DTS: 451,7m2</t>
  </si>
  <si>
    <t xml:space="preserve">885/QĐ-UBND ngày 28/10/2016 </t>
  </si>
  <si>
    <t>Trường mầm non Hoa Mai, thị trấn Chư Sê, huyện Chư Sê</t>
  </si>
  <si>
    <t>Nhà ăn + bếp, nhà vệ sinh</t>
  </si>
  <si>
    <t xml:space="preserve">881/QĐ-UBND ngày 28/10/2016 </t>
  </si>
  <si>
    <t>Trường THCS Cù Chính Lan, xã Ia Blang, huyện Chư Sê</t>
  </si>
  <si>
    <t>Nhà 2 tầng, Nhà học bộ môn 04 phòng. DTXD:235m2; DTS: 223m2</t>
  </si>
  <si>
    <t xml:space="preserve">910/QĐ-UBND ngày 28/10/2016 </t>
  </si>
  <si>
    <t>Trường tiểu học Lê Văn Tám xã Bờ Ngoong, huyện Chư Sê</t>
  </si>
  <si>
    <t>Nhà 2 tầng gồm: Nhà hiệu bộ,  phòng bộ môn, nhà vệ sinh. DTXD: 261,8m2; DTS:518,4m2</t>
  </si>
  <si>
    <t xml:space="preserve">903/QĐ-UBND ngày 28/10/2016 </t>
  </si>
  <si>
    <t>Nhà sinh hoạt cộng đồng làng Bông xã Ia Tiêm, huyện Chư Sê</t>
  </si>
  <si>
    <t>Xã IaTiêm</t>
  </si>
  <si>
    <t>DTXD 70,2m2/nhà</t>
  </si>
  <si>
    <t xml:space="preserve">912/QĐ-UBND ngày 28/10/2016 </t>
  </si>
  <si>
    <t>Nhà sinh hoạt cộng đồng thôn An Lộc,   xã Ia Tiêm, huyện Chư Sê</t>
  </si>
  <si>
    <t xml:space="preserve">900/QĐ-UBND ngày 28/10/2016 </t>
  </si>
  <si>
    <t>Nhà sinh hoạt cộng đồng  làng Khối Zét xã Ia Tiêm, huyện Chư Sê</t>
  </si>
  <si>
    <t xml:space="preserve">911/QĐ-UBND ngày 28/10/2016 </t>
  </si>
  <si>
    <t>Nhà sinh hoạt cộng đồng làng Phạm KLeo,  xã Bar Măih, huyện Chư Sê</t>
  </si>
  <si>
    <t xml:space="preserve"> Xã Bar Măih</t>
  </si>
  <si>
    <t xml:space="preserve">899/QĐ-UBND ngày 28/10/2016 </t>
  </si>
  <si>
    <t>Nhà sinh hoạt cộng đồng làng Phạm Klăh 1, xã Bar Măih, huyện Chư Sê</t>
  </si>
  <si>
    <t xml:space="preserve">901/QĐ-UBND ngày 28/10/2016 </t>
  </si>
  <si>
    <t>Nhà văn hóa trung tâm xã Ia H'Lốp, huyện Chư Sê</t>
  </si>
  <si>
    <t>Xã Ia H' Lốp</t>
  </si>
  <si>
    <t>DTXD 250,3m2</t>
  </si>
  <si>
    <t xml:space="preserve">916/QĐ-UBND ngày 28/10/2016 </t>
  </si>
  <si>
    <t>Hội trường và Phòng 01 cửa xã Bờ Ngoong</t>
  </si>
  <si>
    <t>DTXD 221,7m2</t>
  </si>
  <si>
    <t xml:space="preserve">902/QĐ-UBND ngày 28/10/2016 </t>
  </si>
  <si>
    <t>Nền, mặt đường vỉa hè và công trình thoát nước</t>
  </si>
  <si>
    <t>2017</t>
  </si>
  <si>
    <t>Nền, mặt đường và công trình thoát nước</t>
  </si>
  <si>
    <t>821/QĐ-UBND ngày  30/10/2017; 1032/QĐ-UBND ngày 29/12/2017</t>
  </si>
  <si>
    <t>Hội trường + phòng 01 cửa xã Ia Ko</t>
  </si>
  <si>
    <t>DTXD 182m2</t>
  </si>
  <si>
    <t xml:space="preserve">908/QĐ-UBND ngày 28/10/2016 </t>
  </si>
  <si>
    <t>Nhà trực công an xã HBông</t>
  </si>
  <si>
    <t>xã HBông</t>
  </si>
  <si>
    <t>DTXD 46m2/nhà</t>
  </si>
  <si>
    <t xml:space="preserve">883/QĐ-UBND ngày 28/10/2016 </t>
  </si>
  <si>
    <t>NĂM 2017</t>
  </si>
  <si>
    <t>Dự án khởi công mới hoàn thành năm 2017</t>
  </si>
  <si>
    <t xml:space="preserve">877/QĐ-UBND ngày 28/10/2016;  287/QĐ-UBND ngày 4/4/2017  </t>
  </si>
  <si>
    <t xml:space="preserve">876/QĐ-UBND ngày 28/10/2016; 287a/QĐ-UBND ngày 4/4/2017  </t>
  </si>
  <si>
    <t>Trích đo đạc</t>
  </si>
  <si>
    <t>Công trình chuyển tiếp</t>
  </si>
  <si>
    <t>Thoát nước tổ dân phố 12</t>
  </si>
  <si>
    <t>Chiều dài tuyến: 683m. Cống tròn D100. L=620m; mương xây dẫn dòng bằng đá chẻ, KT 100x100cm; L=63m</t>
  </si>
  <si>
    <t>3.51</t>
  </si>
  <si>
    <t>Đường Văn Tiến Dũng</t>
  </si>
  <si>
    <t>Chiều dài tuyến L=700m, đường bê tông nhựa, hệ thống thoát nước</t>
  </si>
  <si>
    <t>690/QĐ-UBND
 ngày 30/10/2013</t>
  </si>
  <si>
    <t>Kiên cố đập tràn làng Dun Bêu thị trấn Chư Sê huyện Chư Sê</t>
  </si>
  <si>
    <t>Tuyến đập tràn, cống xả cát, cống lấy nước bờ hữu</t>
  </si>
  <si>
    <t xml:space="preserve">875/QĐ-UBND ngày 28/10/2016 </t>
  </si>
  <si>
    <t xml:space="preserve">Trường  tiểu học Bùi Thị Xuân xã Kông Htok, huyện Chư Sê </t>
  </si>
  <si>
    <t>xã Kông HTok</t>
  </si>
  <si>
    <t>Nhà học 03 phòng</t>
  </si>
  <si>
    <t xml:space="preserve">909/QĐ-UBND ngày 28/10/2016 </t>
  </si>
  <si>
    <t>Trường mẫu giáo Hoa Lan xã Chư Pơng, huyện Chư Sê</t>
  </si>
  <si>
    <t>Nhà 2 tầng, Nhà hiệu bộ, phòng học và các hạng mục phụ. DTXD: 241m2; DTS: 430m2</t>
  </si>
  <si>
    <t xml:space="preserve">905/QĐ-UBND ngày 28/10/2016 </t>
  </si>
  <si>
    <t>San ủi mặt bằng, khán đài trung tâm thể thao xã Dun, huyện Chư Sê</t>
  </si>
  <si>
    <t>San ủi 6274m2; khán đài diện tích 62,6m2</t>
  </si>
  <si>
    <t xml:space="preserve">894/QĐ-UBND ngày 28/10/2016 </t>
  </si>
  <si>
    <t>Trường Mẫu giáo Hoa Hồng, thị trấn Chư Sê-Hạng mục: Nhà học 01 phòng học tại 02 điểm thôn Bầu Zút, làng Tun Bêu</t>
  </si>
  <si>
    <t>DTXD 50m2/01 phòng học</t>
  </si>
  <si>
    <t xml:space="preserve">897/QĐ-UBND ngày 28/10/2016 </t>
  </si>
  <si>
    <t>Nhà SHCĐ TDP 01, TDP 10, thôn Mỹ Thạch 1,thị trấn Chư Sê</t>
  </si>
  <si>
    <t>NSHCĐ TDP 01, 10, DTXD 107,8m2/nhà. NSHCĐ thôn Mỹ Thạch 1 DTXD 96,9m2</t>
  </si>
  <si>
    <t xml:space="preserve">917a/QĐ-UBND ngày 28/10/2016 </t>
  </si>
  <si>
    <t>Nền, mặt đường, hệ thống thoát nước. L=496,08m</t>
  </si>
  <si>
    <t>Công trình vốn đối ứng</t>
  </si>
  <si>
    <t>Đường dẫn đầu cầu liên hợp làng Diếp xã Kông Htok, huyện Chư Sê</t>
  </si>
  <si>
    <t>Đường dẫn đầu cầu liên hợp làng Ngol xã Ia Glai, huyện Chư Sê</t>
  </si>
  <si>
    <t>Đền bù</t>
  </si>
  <si>
    <t>Đền bù đường Phạm Văn Đồng</t>
  </si>
  <si>
    <t>Đền bù thoát nước tổ dân phố 12</t>
  </si>
  <si>
    <t>Đền bù thoát nước tổ 5+6</t>
  </si>
  <si>
    <t xml:space="preserve">Khoa học CN </t>
  </si>
  <si>
    <t>Bồi thường, Hỗ trợ GPMB xây dựng bến xe tại thôn 7, xã Ia Blang</t>
  </si>
  <si>
    <t>10/QĐ-UBND ngày 15/5/2017</t>
  </si>
  <si>
    <t>Phê duyệt phương án bồi thường, GPMB để xây dựng công trình nâng cấp mở rộng đường Phan Đình Phùng, thị trấn Chư Sê, huyện Chư Sê (Bổ sung)</t>
  </si>
  <si>
    <t>17/QĐ-UBND ngày 19/6/2017</t>
  </si>
  <si>
    <t>Nhà hiệu bộ và các hạng mục khác</t>
  </si>
  <si>
    <t>Trường tiểu học Kim Đồng</t>
  </si>
  <si>
    <t>827/QĐ-UBND ngày 30/10/2017; 385/QĐ-UBND ngày 05/7/2018</t>
  </si>
  <si>
    <t>Phê duyệt phương án bồi thường, hỗ trợ sửa chữa mương thoát nước đường Lê Lợi, thị trấn Chư Sê, huyện Chư Sê</t>
  </si>
  <si>
    <t>32/QĐ-UBND ngày 22/9/2017</t>
  </si>
  <si>
    <t>Phê duyệt phương án bồi thường, hỗ trợ và giải phóng mặt bằng dự án: Xây dựng trường bắn, thao trường huấn luyện</t>
  </si>
  <si>
    <t>38/QĐ-UBND ngày 15/11/2017</t>
  </si>
  <si>
    <t>Phê duyệt phương án bồi thường, hỗ trợ, giải phóng mặt bằng dự án: Khu dân cư công viên Bầu Ngứa</t>
  </si>
  <si>
    <t>29/QĐ-UBND ngày 14/9/2017</t>
  </si>
  <si>
    <t xml:space="preserve">Trích nộp về quỹ đất tỉnh </t>
  </si>
  <si>
    <t>Đường quy hoạch D2 đoạn Phạm Văn Đồng – Hùng Vương thị trấn Chư Sê, huyện Chư Sê</t>
  </si>
  <si>
    <t>Duy tu sửa chữa đường liên xã thị trấn Chư Sê đi xã Ia HLốp</t>
  </si>
  <si>
    <t>Thị trấn đi xã Ia HLốp</t>
  </si>
  <si>
    <t>Nhà sinh hoạt cộng đồng thôn Nông Trường xã Ia Glai, huyện Chư Sê</t>
  </si>
  <si>
    <t>Xã IaGLai</t>
  </si>
  <si>
    <t>Nhà văn hoá trung tâm xã Ia Glai, huyện Chư Sê</t>
  </si>
  <si>
    <t>Đường giao thông từ làng Obung đi làng Vel, xã Ia Ko, huyện Chư Sê</t>
  </si>
  <si>
    <t>Trường MG 30/4, xã Ia Tiêm, huyện Chư Sê</t>
  </si>
  <si>
    <t>Nhà trực công an xã Chư Pơng, huyện Chư Sê</t>
  </si>
  <si>
    <t xml:space="preserve"> xã Chư Pơng</t>
  </si>
  <si>
    <t>Nhà trực công an xã BarMaih</t>
  </si>
  <si>
    <t>Đường giao thông từ làng Hố bi đi Hố Bua xã Chư Pơng huyện Chư Sê</t>
  </si>
  <si>
    <t>Thao trường bắn -BCH Quân sự huyện Chư Sê</t>
  </si>
  <si>
    <t>Hội trường-BCH Quân sự huyện Chư Sê</t>
  </si>
  <si>
    <t>BCH Quân sự huyện</t>
  </si>
  <si>
    <t>Trạm y tế xã Ia H'lốp, huyện Chư Sê</t>
  </si>
  <si>
    <t>Đường Phan Đình Giót, thị trấn Chư Sê- hệ thống thoát nước dọc</t>
  </si>
  <si>
    <t xml:space="preserve">880/QĐ-UBND ngày 28/10/2016 </t>
  </si>
  <si>
    <t>Chiều dài 5km</t>
  </si>
  <si>
    <t xml:space="preserve">874/QĐ-UBND ngày 26/10/2016 </t>
  </si>
  <si>
    <t xml:space="preserve">898/QĐ-UBND ngày 28/10/2016 </t>
  </si>
  <si>
    <t>DTXD 151,9m2</t>
  </si>
  <si>
    <t xml:space="preserve">896/QĐ-UBND ngày 28/10/2016 </t>
  </si>
  <si>
    <t xml:space="preserve">879/QĐ-UBND ngày 28/10/2016 </t>
  </si>
  <si>
    <t xml:space="preserve">  Nhà ăn+bếp, Nhà vệ sinh</t>
  </si>
  <si>
    <t xml:space="preserve">893/QĐ-UBND ngày 28/10/2016 </t>
  </si>
  <si>
    <t xml:space="preserve">882/QĐ-UBND ngày 28/10/2016 </t>
  </si>
  <si>
    <t xml:space="preserve">884/QĐ-UBND ngày 28/10/2016 </t>
  </si>
  <si>
    <t xml:space="preserve">878/QĐ-UBND ngày 28/10/2016 </t>
  </si>
  <si>
    <t>DTXD: 274,4m2</t>
  </si>
  <si>
    <t xml:space="preserve">918A/QĐ-UBND ngày 28/10/2016 </t>
  </si>
  <si>
    <t>DTXD: 335,1m2</t>
  </si>
  <si>
    <t xml:space="preserve">918/QĐ-UBND ngày 28/10/2016 </t>
  </si>
  <si>
    <t>Cổng hàng rào, sân bê tông và các hạng mục phụ</t>
  </si>
  <si>
    <t xml:space="preserve">906/QĐ-UBND ngày 28/10/2016 </t>
  </si>
  <si>
    <t>Chiều dài tuyến:L=949,93m</t>
  </si>
  <si>
    <t xml:space="preserve">915/QĐ-UBND ngày 28/10/2016 </t>
  </si>
  <si>
    <t>Xây dựng nhà sinh hoạt cộng đồng làng Klah Puih, Păng Roh xã Al Bă, huyện Chư Sê</t>
  </si>
  <si>
    <t>Đường bên cạnh Công ty TNHH MTV Cao Su Chư Sê</t>
  </si>
  <si>
    <t>Sửa chữa nâng cấp vỉa hè đường Hùng Vương-Hạng mục: Đường gom, dải trồng cây, bãi đậu xe và vỉa hè; Đoạn từ đường láng nhựa-Hoàng Văn Thụ(bên trái thuộc phía tây đường Hùng Vương); Đoạn từ trường TH Hùng Vương-Bến xe huyện(bên phải thuộc phía đông Hùng Vương)</t>
  </si>
  <si>
    <t>Đường Phan Đình Phùng đoạn Km 0+0,00m÷Km0+496,08m, thị trấn Chư Sê-Hạng mục: Nền, mặt đường và hệ thống thoát nước</t>
  </si>
  <si>
    <t xml:space="preserve">914/QĐ-UBND ngày 28/10/2016; QĐ 457a/QĐ-UBND ngày 16/6/2017  </t>
  </si>
  <si>
    <t>458a/QĐ-UBND ngày 16/6/2017</t>
  </si>
  <si>
    <t>NĂM 2018</t>
  </si>
  <si>
    <t>- Dự án khởi công mới dự kiến hoàn thành trong năm 2018</t>
  </si>
  <si>
    <t>Trường THCS Mạc Đĩnh Chi, xã Ia Glai, huyện Chư Sê-Hạng mục: Nhà hiệu bộ</t>
  </si>
  <si>
    <t>Công trình dân dụng cấp III, 01 tầng. DTXD: 162m2. Cao độ trần: +3,60m. Cao độ đỉnh mái: +6,05m</t>
  </si>
  <si>
    <t>836/QĐ-UBND ngày 30/10/2017</t>
  </si>
  <si>
    <t>Trương THCS Nguyễn Khuyến, thị trấn Chư Sê-Hạng mục: nhà 2 tầng 06 phòng học</t>
  </si>
  <si>
    <t>Công trình dân dụng cấp III, 02 tầng. DTXD: 310m2.Tổng diện tích sàn: 543m2. Cao độ nền: +0,600 so với mặt đất tự nhiên; cao độ trần tầng 1: +3,9m; cao độ trần tầng 2: +7,8m; cao độ đỉnh mái: +11,1m</t>
  </si>
  <si>
    <t>830/QĐ-UBND ngày 30/10/2017</t>
  </si>
  <si>
    <t>Xây mới trường Phan Đình Phùng, xã Ia Tiêm-Hạng mục:Nhà học 10 phòng, nhà hiệu bộ và các hạng mục khác</t>
  </si>
  <si>
    <t>xã Ia Tiêm</t>
  </si>
  <si>
    <t>Công trình dân dụng cấp III, 02 tầng. DTXD: 434m2. Diện tích sàn:830m2. Cao độ trần tầng 1: +3,9m. Cao độ trần tầng 2: +7,5m. Cao độ đỉnh mái: +11,0m</t>
  </si>
  <si>
    <t>Trường THCS Nguyễn Chí Thanh, xã Ia H'Lốp, huyện Chư Sê-Hạng mục: Nhà học 06 phòng 2 tầng</t>
  </si>
  <si>
    <t>+ Nhà học 06 phòng, công trình dân dụng cấp III, 02 tầng, DTXD: 305,5m2, tổng diện tích sàn 562,64m2.
+ Sân bê tông, diện tích 158m2, chiều dài bó vỉa 39,5m</t>
  </si>
  <si>
    <t>845/QĐ-UBND ngày  30/10/2017</t>
  </si>
  <si>
    <t>Trường TH Lê Hồng Phong, xã Ia H'Lốp-Hạng mục: Nhà hiệu bộ</t>
  </si>
  <si>
    <t>836/QĐ-UBND ngày  30/10/2017</t>
  </si>
  <si>
    <t>Trường Bùi Thị Xuân, xã Kông Htok-Hạng mục: Nhà học 8 phòng 2 tầng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</si>
</sst>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V_N_D_-;\-* #,##0.00\ _V_N_D_-;_-* &quot;-&quot;??\ _V_N_D_-;_-@_-"/>
    <numFmt numFmtId="181" formatCode="#,##0.0"/>
    <numFmt numFmtId="182" formatCode="_(* #,##0_);_(* \(#,##0\);_(* &quot;-&quot;??_);_(@_)"/>
    <numFmt numFmtId="183" formatCode="#,##0.00;[Red]#,##0.00"/>
    <numFmt numFmtId="184" formatCode="#,##0;[Red]#,##0"/>
    <numFmt numFmtId="185" formatCode="#,##0.0;[Red]#,##0.0"/>
    <numFmt numFmtId="186" formatCode="0.0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_-* #,##0.0\ _₫_-;\-* #,##0.0\ _₫_-;_-* &quot;-&quot;?\ _₫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.VnTime"/>
      <family val="2"/>
    </font>
    <font>
      <sz val="11"/>
      <color indexed="8"/>
      <name val="Helvetica Neue"/>
      <family val="0"/>
    </font>
    <font>
      <sz val="10"/>
      <name val="Helv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8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vertical="top"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190" fontId="11" fillId="0" borderId="10" xfId="0" applyNumberFormat="1" applyFont="1" applyFill="1" applyBorder="1" applyAlignment="1">
      <alignment horizontal="center" vertical="center" wrapText="1"/>
    </xf>
    <xf numFmtId="0" fontId="9" fillId="0" borderId="10" xfId="79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justify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1" fontId="10" fillId="0" borderId="0" xfId="78" applyNumberFormat="1" applyFont="1" applyFill="1" applyAlignment="1">
      <alignment vertical="center" wrapText="1"/>
      <protection/>
    </xf>
    <xf numFmtId="1" fontId="11" fillId="0" borderId="0" xfId="78" applyNumberFormat="1" applyFont="1" applyFill="1" applyAlignment="1">
      <alignment vertical="center" wrapText="1"/>
      <protection/>
    </xf>
    <xf numFmtId="3" fontId="11" fillId="0" borderId="0" xfId="7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181" fontId="9" fillId="0" borderId="10" xfId="78" applyNumberFormat="1" applyFont="1" applyFill="1" applyBorder="1" applyAlignment="1">
      <alignment horizontal="left" vertical="center" wrapText="1"/>
      <protection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42" applyNumberFormat="1" applyFont="1" applyFill="1" applyBorder="1" applyAlignment="1">
      <alignment horizontal="right" vertical="center" wrapText="1"/>
    </xf>
    <xf numFmtId="181" fontId="11" fillId="0" borderId="10" xfId="78" applyNumberFormat="1" applyFont="1" applyFill="1" applyBorder="1" applyAlignment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78" applyNumberFormat="1" applyFont="1" applyFill="1" applyBorder="1" applyAlignment="1">
      <alignment vertical="center" wrapText="1"/>
      <protection/>
    </xf>
    <xf numFmtId="3" fontId="11" fillId="0" borderId="10" xfId="78" applyNumberFormat="1" applyFont="1" applyFill="1" applyBorder="1" applyAlignment="1">
      <alignment horizontal="right" vertical="center" wrapText="1"/>
      <protection/>
    </xf>
    <xf numFmtId="181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1" fillId="0" borderId="10" xfId="84" applyFont="1" applyFill="1" applyBorder="1" applyAlignment="1">
      <alignment horizontal="justify" vertical="center" wrapText="1"/>
      <protection/>
    </xf>
    <xf numFmtId="49" fontId="11" fillId="0" borderId="10" xfId="84" applyNumberFormat="1" applyFont="1" applyFill="1" applyBorder="1" applyAlignment="1">
      <alignment horizontal="center" vertical="center" wrapText="1"/>
      <protection/>
    </xf>
    <xf numFmtId="0" fontId="11" fillId="0" borderId="10" xfId="84" applyFont="1" applyFill="1" applyBorder="1" applyAlignment="1">
      <alignment horizontal="center" vertical="center" wrapText="1"/>
      <protection/>
    </xf>
    <xf numFmtId="3" fontId="11" fillId="0" borderId="10" xfId="84" applyNumberFormat="1" applyFont="1" applyFill="1" applyBorder="1" applyAlignment="1">
      <alignment horizontal="right" vertical="center" wrapText="1"/>
      <protection/>
    </xf>
    <xf numFmtId="3" fontId="11" fillId="0" borderId="10" xfId="78" applyNumberFormat="1" applyFont="1" applyFill="1" applyBorder="1" applyAlignment="1">
      <alignment horizontal="right" vertical="center"/>
      <protection/>
    </xf>
    <xf numFmtId="181" fontId="11" fillId="0" borderId="10" xfId="78" applyNumberFormat="1" applyFont="1" applyFill="1" applyBorder="1" applyAlignment="1">
      <alignment vertical="center"/>
      <protection/>
    </xf>
    <xf numFmtId="181" fontId="11" fillId="0" borderId="10" xfId="78" applyNumberFormat="1" applyFont="1" applyFill="1" applyBorder="1" applyAlignment="1">
      <alignment horizontal="center" vertical="center"/>
      <protection/>
    </xf>
    <xf numFmtId="49" fontId="11" fillId="0" borderId="10" xfId="78" applyNumberFormat="1" applyFont="1" applyFill="1" applyBorder="1" applyAlignment="1">
      <alignment vertical="center"/>
      <protection/>
    </xf>
    <xf numFmtId="49" fontId="11" fillId="0" borderId="10" xfId="7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1" fontId="11" fillId="0" borderId="10" xfId="84" applyNumberFormat="1" applyFont="1" applyFill="1" applyBorder="1" applyAlignment="1">
      <alignment horizontal="justify" vertical="center" wrapText="1"/>
      <protection/>
    </xf>
    <xf numFmtId="181" fontId="11" fillId="0" borderId="10" xfId="84" applyNumberFormat="1" applyFont="1" applyFill="1" applyBorder="1" applyAlignment="1">
      <alignment horizontal="center" vertical="center" wrapText="1"/>
      <protection/>
    </xf>
    <xf numFmtId="181" fontId="9" fillId="0" borderId="10" xfId="78" applyNumberFormat="1" applyFont="1" applyFill="1" applyBorder="1" applyAlignment="1">
      <alignment horizontal="justify" vertical="center" wrapText="1"/>
      <protection/>
    </xf>
    <xf numFmtId="181" fontId="9" fillId="0" borderId="10" xfId="78" applyNumberFormat="1" applyFont="1" applyFill="1" applyBorder="1" applyAlignment="1">
      <alignment horizontal="center" vertical="center" wrapText="1"/>
      <protection/>
    </xf>
    <xf numFmtId="3" fontId="9" fillId="0" borderId="10" xfId="78" applyNumberFormat="1" applyFont="1" applyFill="1" applyBorder="1" applyAlignment="1">
      <alignment horizontal="right" vertical="center" wrapText="1"/>
      <protection/>
    </xf>
    <xf numFmtId="181" fontId="9" fillId="0" borderId="10" xfId="78" applyNumberFormat="1" applyFont="1" applyFill="1" applyBorder="1" applyAlignment="1">
      <alignment vertical="center"/>
      <protection/>
    </xf>
    <xf numFmtId="181" fontId="11" fillId="0" borderId="10" xfId="78" applyNumberFormat="1" applyFont="1" applyFill="1" applyBorder="1" applyAlignment="1">
      <alignment horizontal="justify" vertical="center" wrapText="1"/>
      <protection/>
    </xf>
    <xf numFmtId="187" fontId="11" fillId="0" borderId="10" xfId="84" applyNumberFormat="1" applyFont="1" applyFill="1" applyBorder="1" applyAlignment="1">
      <alignment horizontal="center" vertical="center" wrapText="1"/>
      <protection/>
    </xf>
    <xf numFmtId="3" fontId="9" fillId="0" borderId="10" xfId="84" applyNumberFormat="1" applyFont="1" applyFill="1" applyBorder="1" applyAlignment="1">
      <alignment horizontal="right" vertical="center" wrapText="1"/>
      <protection/>
    </xf>
    <xf numFmtId="1" fontId="11" fillId="0" borderId="10" xfId="78" applyNumberFormat="1" applyFont="1" applyFill="1" applyBorder="1" applyAlignment="1">
      <alignment horizontal="justify" vertical="center" wrapText="1"/>
      <protection/>
    </xf>
    <xf numFmtId="1" fontId="11" fillId="0" borderId="10" xfId="78" applyNumberFormat="1" applyFont="1" applyFill="1" applyBorder="1" applyAlignment="1">
      <alignment horizontal="center" vertical="center" wrapText="1"/>
      <protection/>
    </xf>
    <xf numFmtId="1" fontId="11" fillId="0" borderId="10" xfId="78" applyNumberFormat="1" applyFont="1" applyFill="1" applyBorder="1" applyAlignment="1">
      <alignment horizontal="center" vertical="center"/>
      <protection/>
    </xf>
    <xf numFmtId="181" fontId="9" fillId="0" borderId="10" xfId="84" applyNumberFormat="1" applyFont="1" applyFill="1" applyBorder="1" applyAlignment="1">
      <alignment horizontal="justify" vertical="center" wrapText="1"/>
      <protection/>
    </xf>
    <xf numFmtId="181" fontId="9" fillId="0" borderId="10" xfId="84" applyNumberFormat="1" applyFont="1" applyFill="1" applyBorder="1" applyAlignment="1">
      <alignment horizontal="center" vertical="center" wrapText="1"/>
      <protection/>
    </xf>
    <xf numFmtId="3" fontId="9" fillId="0" borderId="10" xfId="42" applyNumberFormat="1" applyFont="1" applyFill="1" applyBorder="1" applyAlignment="1">
      <alignment horizontal="right" vertical="center" wrapText="1"/>
    </xf>
    <xf numFmtId="3" fontId="9" fillId="0" borderId="10" xfId="78" applyNumberFormat="1" applyFont="1" applyFill="1" applyBorder="1" applyAlignment="1">
      <alignment horizontal="right" vertical="center"/>
      <protection/>
    </xf>
    <xf numFmtId="49" fontId="9" fillId="0" borderId="10" xfId="84" applyNumberFormat="1" applyFont="1" applyFill="1" applyBorder="1" applyAlignment="1">
      <alignment horizontal="center" vertical="center" wrapText="1"/>
      <protection/>
    </xf>
    <xf numFmtId="181" fontId="9" fillId="0" borderId="10" xfId="84" applyNumberFormat="1" applyFont="1" applyFill="1" applyBorder="1" applyAlignment="1">
      <alignment vertical="center" wrapText="1"/>
      <protection/>
    </xf>
    <xf numFmtId="181" fontId="9" fillId="0" borderId="10" xfId="42" applyNumberFormat="1" applyFont="1" applyFill="1" applyBorder="1" applyAlignment="1">
      <alignment vertical="center" wrapText="1"/>
    </xf>
    <xf numFmtId="0" fontId="9" fillId="0" borderId="10" xfId="84" applyFont="1" applyFill="1" applyBorder="1" applyAlignment="1">
      <alignment horizontal="justify" vertical="center" wrapText="1"/>
      <protection/>
    </xf>
    <xf numFmtId="181" fontId="11" fillId="0" borderId="10" xfId="42" applyNumberFormat="1" applyFont="1" applyFill="1" applyBorder="1" applyAlignment="1">
      <alignment vertical="center" wrapText="1"/>
    </xf>
    <xf numFmtId="181" fontId="11" fillId="0" borderId="10" xfId="84" applyNumberFormat="1" applyFont="1" applyFill="1" applyBorder="1" applyAlignment="1">
      <alignment vertical="center" wrapText="1"/>
      <protection/>
    </xf>
    <xf numFmtId="181" fontId="9" fillId="0" borderId="10" xfId="42" applyNumberFormat="1" applyFont="1" applyFill="1" applyBorder="1" applyAlignment="1">
      <alignment horizontal="right" vertical="center" wrapText="1"/>
    </xf>
    <xf numFmtId="3" fontId="11" fillId="0" borderId="10" xfId="42" applyNumberFormat="1" applyFont="1" applyFill="1" applyBorder="1" applyAlignment="1">
      <alignment horizontal="right" vertical="center"/>
    </xf>
    <xf numFmtId="1" fontId="11" fillId="0" borderId="10" xfId="78" applyNumberFormat="1" applyFont="1" applyFill="1" applyBorder="1" applyAlignment="1">
      <alignment vertical="center" wrapText="1"/>
      <protection/>
    </xf>
    <xf numFmtId="3" fontId="11" fillId="0" borderId="10" xfId="78" applyNumberFormat="1" applyFont="1" applyFill="1" applyBorder="1" applyAlignment="1">
      <alignment horizontal="center" vertical="center" wrapText="1"/>
      <protection/>
    </xf>
    <xf numFmtId="1" fontId="9" fillId="0" borderId="10" xfId="78" applyNumberFormat="1" applyFont="1" applyFill="1" applyBorder="1" applyAlignment="1">
      <alignment horizontal="justify" vertical="center" wrapText="1"/>
      <protection/>
    </xf>
    <xf numFmtId="181" fontId="11" fillId="0" borderId="10" xfId="78" applyNumberFormat="1" applyFont="1" applyFill="1" applyBorder="1" applyAlignment="1">
      <alignment horizontal="center" vertical="center" wrapText="1" shrinkToFi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181" fontId="9" fillId="0" borderId="10" xfId="78" applyNumberFormat="1" applyFont="1" applyFill="1" applyBorder="1" applyAlignment="1" quotePrefix="1">
      <alignment horizontal="justify" vertical="center" wrapText="1"/>
      <protection/>
    </xf>
    <xf numFmtId="0" fontId="11" fillId="0" borderId="10" xfId="0" applyFont="1" applyFill="1" applyBorder="1" applyAlignment="1">
      <alignment horizontal="justify" vertical="center" wrapText="1"/>
    </xf>
    <xf numFmtId="181" fontId="11" fillId="0" borderId="0" xfId="78" applyNumberFormat="1" applyFont="1" applyFill="1" applyBorder="1" applyAlignment="1">
      <alignment horizontal="center" vertical="center" wrapText="1"/>
      <protection/>
    </xf>
    <xf numFmtId="1" fontId="11" fillId="0" borderId="10" xfId="78" applyNumberFormat="1" applyFont="1" applyFill="1" applyBorder="1" applyAlignment="1">
      <alignment horizontal="justify" vertical="center"/>
      <protection/>
    </xf>
    <xf numFmtId="0" fontId="11" fillId="0" borderId="10" xfId="0" applyFont="1" applyFill="1" applyBorder="1" applyAlignment="1" quotePrefix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justify" vertical="center" wrapText="1"/>
    </xf>
    <xf numFmtId="181" fontId="9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 quotePrefix="1">
      <alignment horizontal="center" vertical="center"/>
    </xf>
    <xf numFmtId="1" fontId="11" fillId="0" borderId="10" xfId="78" applyNumberFormat="1" applyFont="1" applyFill="1" applyBorder="1" applyAlignment="1" quotePrefix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/>
    </xf>
    <xf numFmtId="181" fontId="9" fillId="0" borderId="10" xfId="78" applyNumberFormat="1" applyFont="1" applyFill="1" applyBorder="1" applyAlignment="1" quotePrefix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181" fontId="1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81" fontId="9" fillId="0" borderId="10" xfId="78" applyNumberFormat="1" applyFont="1" applyFill="1" applyBorder="1" applyAlignment="1">
      <alignment horizontal="justify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1" fontId="12" fillId="0" borderId="10" xfId="78" applyNumberFormat="1" applyFont="1" applyFill="1" applyBorder="1" applyAlignment="1">
      <alignment horizontal="center" vertical="center" wrapText="1"/>
      <protection/>
    </xf>
    <xf numFmtId="1" fontId="11" fillId="0" borderId="0" xfId="78" applyNumberFormat="1" applyFont="1" applyFill="1" applyAlignment="1">
      <alignment vertical="center"/>
      <protection/>
    </xf>
    <xf numFmtId="1" fontId="12" fillId="0" borderId="10" xfId="78" applyNumberFormat="1" applyFont="1" applyFill="1" applyBorder="1" applyAlignment="1">
      <alignment vertical="center" wrapText="1"/>
      <protection/>
    </xf>
    <xf numFmtId="3" fontId="12" fillId="0" borderId="10" xfId="78" applyNumberFormat="1" applyFont="1" applyFill="1" applyBorder="1" applyAlignment="1">
      <alignment horizontal="right" vertical="center"/>
      <protection/>
    </xf>
    <xf numFmtId="1" fontId="12" fillId="0" borderId="10" xfId="78" applyNumberFormat="1" applyFont="1" applyFill="1" applyBorder="1" applyAlignment="1">
      <alignment vertical="center"/>
      <protection/>
    </xf>
    <xf numFmtId="1" fontId="12" fillId="0" borderId="10" xfId="78" applyNumberFormat="1" applyFont="1" applyFill="1" applyBorder="1" applyAlignment="1">
      <alignment horizontal="justify" vertical="center"/>
      <protection/>
    </xf>
    <xf numFmtId="1" fontId="12" fillId="0" borderId="10" xfId="78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" fontId="12" fillId="0" borderId="0" xfId="78" applyNumberFormat="1" applyFont="1" applyFill="1" applyAlignment="1">
      <alignment vertical="center"/>
      <protection/>
    </xf>
    <xf numFmtId="181" fontId="9" fillId="0" borderId="10" xfId="42" applyNumberFormat="1" applyFont="1" applyFill="1" applyBorder="1" applyAlignment="1">
      <alignment horizontal="center" vertical="center" wrapText="1"/>
    </xf>
    <xf numFmtId="181" fontId="11" fillId="0" borderId="10" xfId="78" applyNumberFormat="1" applyFont="1" applyFill="1" applyBorder="1" applyAlignment="1">
      <alignment horizontal="justify" vertical="center"/>
      <protection/>
    </xf>
    <xf numFmtId="0" fontId="11" fillId="0" borderId="10" xfId="0" applyFont="1" applyFill="1" applyBorder="1" applyAlignment="1">
      <alignment horizontal="left" vertical="center" wrapText="1"/>
    </xf>
    <xf numFmtId="43" fontId="9" fillId="0" borderId="0" xfId="0" applyNumberFormat="1" applyFont="1" applyFill="1" applyAlignment="1">
      <alignment vertical="center" wrapText="1"/>
    </xf>
    <xf numFmtId="49" fontId="12" fillId="0" borderId="10" xfId="78" applyNumberFormat="1" applyFont="1" applyFill="1" applyBorder="1" applyAlignment="1">
      <alignment horizontal="center" vertical="center"/>
      <protection/>
    </xf>
    <xf numFmtId="1" fontId="12" fillId="0" borderId="10" xfId="78" applyNumberFormat="1" applyFont="1" applyFill="1" applyBorder="1" applyAlignment="1">
      <alignment horizontal="justify" vertical="center" wrapText="1"/>
      <protection/>
    </xf>
    <xf numFmtId="3" fontId="12" fillId="0" borderId="10" xfId="78" applyNumberFormat="1" applyFont="1" applyFill="1" applyBorder="1" applyAlignment="1">
      <alignment horizontal="justify" vertical="center" wrapText="1"/>
      <protection/>
    </xf>
    <xf numFmtId="3" fontId="12" fillId="0" borderId="10" xfId="78" applyNumberFormat="1" applyFont="1" applyFill="1" applyBorder="1" applyAlignment="1">
      <alignment horizontal="center" vertical="center" wrapText="1"/>
      <protection/>
    </xf>
    <xf numFmtId="49" fontId="12" fillId="0" borderId="10" xfId="78" applyNumberFormat="1" applyFont="1" applyFill="1" applyBorder="1" applyAlignment="1">
      <alignment horizontal="center" vertical="center" wrapText="1"/>
      <protection/>
    </xf>
    <xf numFmtId="3" fontId="12" fillId="0" borderId="10" xfId="78" applyNumberFormat="1" applyFont="1" applyFill="1" applyBorder="1" applyAlignment="1">
      <alignment horizontal="right" vertical="center" wrapText="1"/>
      <protection/>
    </xf>
    <xf numFmtId="3" fontId="12" fillId="0" borderId="10" xfId="78" applyNumberFormat="1" applyFont="1" applyFill="1" applyBorder="1" applyAlignment="1">
      <alignment vertical="center" wrapText="1"/>
      <protection/>
    </xf>
    <xf numFmtId="1" fontId="9" fillId="0" borderId="0" xfId="78" applyNumberFormat="1" applyFont="1" applyFill="1" applyAlignment="1">
      <alignment horizontal="center" vertical="center"/>
      <protection/>
    </xf>
    <xf numFmtId="1" fontId="11" fillId="0" borderId="0" xfId="78" applyNumberFormat="1" applyFont="1" applyFill="1" applyAlignment="1">
      <alignment horizontal="center" vertical="center"/>
      <protection/>
    </xf>
    <xf numFmtId="1" fontId="11" fillId="0" borderId="0" xfId="78" applyNumberFormat="1" applyFont="1" applyFill="1" applyAlignment="1">
      <alignment horizontal="right" vertical="center"/>
      <protection/>
    </xf>
    <xf numFmtId="1" fontId="11" fillId="0" borderId="0" xfId="78" applyNumberFormat="1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181" fontId="11" fillId="0" borderId="10" xfId="42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/>
    </xf>
    <xf numFmtId="3" fontId="9" fillId="0" borderId="11" xfId="78" applyNumberFormat="1" applyFont="1" applyFill="1" applyBorder="1" applyAlignment="1">
      <alignment horizontal="center" vertical="center" wrapText="1"/>
      <protection/>
    </xf>
    <xf numFmtId="3" fontId="9" fillId="0" borderId="12" xfId="78" applyNumberFormat="1" applyFont="1" applyFill="1" applyBorder="1" applyAlignment="1">
      <alignment horizontal="center" vertical="center" wrapText="1"/>
      <protection/>
    </xf>
    <xf numFmtId="3" fontId="9" fillId="0" borderId="13" xfId="78" applyNumberFormat="1" applyFont="1" applyFill="1" applyBorder="1" applyAlignment="1">
      <alignment horizontal="center" vertical="center" wrapText="1"/>
      <protection/>
    </xf>
    <xf numFmtId="3" fontId="9" fillId="0" borderId="14" xfId="78" applyNumberFormat="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0" xfId="78" applyNumberFormat="1" applyFont="1" applyFill="1" applyAlignment="1">
      <alignment horizontal="right" vertical="center" wrapText="1"/>
      <protection/>
    </xf>
    <xf numFmtId="1" fontId="9" fillId="0" borderId="0" xfId="78" applyNumberFormat="1" applyFont="1" applyFill="1" applyAlignment="1">
      <alignment horizontal="center" vertical="center" wrapText="1"/>
      <protection/>
    </xf>
    <xf numFmtId="1" fontId="10" fillId="0" borderId="18" xfId="78" applyNumberFormat="1" applyFont="1" applyFill="1" applyBorder="1" applyAlignment="1">
      <alignment horizontal="right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2_2016-2020 ngày" xfId="65"/>
    <cellStyle name="Normal 3" xfId="66"/>
    <cellStyle name="Normal 4" xfId="67"/>
    <cellStyle name="Normal 4 2" xfId="68"/>
    <cellStyle name="Normal 4_2016-2020 ngày" xfId="69"/>
    <cellStyle name="Normal 5" xfId="70"/>
    <cellStyle name="Normal 6" xfId="71"/>
    <cellStyle name="Normal 6 2" xfId="72"/>
    <cellStyle name="Normal 7" xfId="73"/>
    <cellStyle name="Normal 8" xfId="74"/>
    <cellStyle name="Normal 9" xfId="75"/>
    <cellStyle name="Normal 9 2" xfId="76"/>
    <cellStyle name="Normal 9_2016-2020 ngày" xfId="77"/>
    <cellStyle name="Normal_Bieu mau (CV )" xfId="78"/>
    <cellStyle name="Normal_chi tieu ke hoach nam 2014_2016-2020 ngày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44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00390625" style="113" customWidth="1"/>
    <col min="2" max="2" width="47.140625" style="6" customWidth="1"/>
    <col min="3" max="3" width="12.00390625" style="116" customWidth="1"/>
    <col min="4" max="4" width="40.57421875" style="116" customWidth="1"/>
    <col min="5" max="5" width="6.421875" style="116" customWidth="1"/>
    <col min="6" max="6" width="19.57421875" style="116" customWidth="1"/>
    <col min="7" max="7" width="12.7109375" style="115" customWidth="1"/>
    <col min="8" max="8" width="12.140625" style="115" customWidth="1"/>
    <col min="9" max="9" width="12.7109375" style="115" customWidth="1"/>
    <col min="10" max="10" width="14.28125" style="115" customWidth="1"/>
    <col min="11" max="11" width="14.7109375" style="115" customWidth="1"/>
    <col min="12" max="12" width="29.140625" style="93" customWidth="1"/>
    <col min="13" max="13" width="9.140625" style="93" customWidth="1"/>
    <col min="14" max="14" width="10.7109375" style="93" bestFit="1" customWidth="1"/>
    <col min="15" max="15" width="12.57421875" style="93" bestFit="1" customWidth="1"/>
    <col min="16" max="16" width="15.57421875" style="93" customWidth="1"/>
    <col min="17" max="16384" width="9.140625" style="93" customWidth="1"/>
  </cols>
  <sheetData>
    <row r="1" spans="1:12" s="5" customFormat="1" ht="16.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6" customFormat="1" ht="16.5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6" customFormat="1" ht="16.5">
      <c r="A3" s="133" t="s">
        <v>412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6" customFormat="1" ht="25.5" customHeight="1">
      <c r="A4" s="122" t="s">
        <v>430</v>
      </c>
      <c r="B4" s="122" t="s">
        <v>416</v>
      </c>
      <c r="C4" s="122" t="s">
        <v>382</v>
      </c>
      <c r="D4" s="122" t="s">
        <v>383</v>
      </c>
      <c r="E4" s="122" t="s">
        <v>384</v>
      </c>
      <c r="F4" s="125" t="s">
        <v>282</v>
      </c>
      <c r="G4" s="126"/>
      <c r="H4" s="122" t="s">
        <v>380</v>
      </c>
      <c r="I4" s="122" t="s">
        <v>381</v>
      </c>
      <c r="J4" s="129" t="s">
        <v>471</v>
      </c>
      <c r="K4" s="130"/>
      <c r="L4" s="122" t="s">
        <v>385</v>
      </c>
    </row>
    <row r="5" spans="1:12" s="7" customFormat="1" ht="16.5">
      <c r="A5" s="127"/>
      <c r="B5" s="127"/>
      <c r="C5" s="134"/>
      <c r="D5" s="127"/>
      <c r="E5" s="127"/>
      <c r="F5" s="136" t="s">
        <v>389</v>
      </c>
      <c r="G5" s="122" t="s">
        <v>499</v>
      </c>
      <c r="H5" s="123"/>
      <c r="I5" s="123"/>
      <c r="J5" s="122" t="s">
        <v>497</v>
      </c>
      <c r="K5" s="122" t="s">
        <v>498</v>
      </c>
      <c r="L5" s="127"/>
    </row>
    <row r="6" spans="1:12" s="7" customFormat="1" ht="77.25" customHeight="1">
      <c r="A6" s="128"/>
      <c r="B6" s="128"/>
      <c r="C6" s="135"/>
      <c r="D6" s="128"/>
      <c r="E6" s="128"/>
      <c r="F6" s="135"/>
      <c r="G6" s="128"/>
      <c r="H6" s="124"/>
      <c r="I6" s="124"/>
      <c r="J6" s="124"/>
      <c r="K6" s="124"/>
      <c r="L6" s="128"/>
    </row>
    <row r="7" spans="1:12" s="7" customFormat="1" ht="16.5">
      <c r="A7" s="8"/>
      <c r="B7" s="9" t="s">
        <v>413</v>
      </c>
      <c r="C7" s="22"/>
      <c r="D7" s="10"/>
      <c r="E7" s="10"/>
      <c r="F7" s="10"/>
      <c r="G7" s="11"/>
      <c r="H7" s="11"/>
      <c r="I7" s="11"/>
      <c r="J7" s="11">
        <f>J8+J79+J150+J202+J299</f>
        <v>1140545.202761</v>
      </c>
      <c r="K7" s="11">
        <f>K8+K79+K150+K202+K299</f>
        <v>1140545.202761</v>
      </c>
      <c r="L7" s="12"/>
    </row>
    <row r="8" spans="1:12" s="7" customFormat="1" ht="16.5">
      <c r="A8" s="8" t="s">
        <v>386</v>
      </c>
      <c r="B8" s="9" t="s">
        <v>582</v>
      </c>
      <c r="C8" s="22"/>
      <c r="D8" s="10"/>
      <c r="E8" s="10"/>
      <c r="F8" s="10"/>
      <c r="G8" s="11"/>
      <c r="H8" s="11"/>
      <c r="I8" s="11"/>
      <c r="J8" s="11">
        <f>J9+J43+J60</f>
        <v>60199.921</v>
      </c>
      <c r="K8" s="11">
        <f>K9+K43+K60</f>
        <v>60199.921</v>
      </c>
      <c r="L8" s="10"/>
    </row>
    <row r="9" spans="1:12" s="7" customFormat="1" ht="33">
      <c r="A9" s="8" t="s">
        <v>387</v>
      </c>
      <c r="B9" s="13" t="s">
        <v>492</v>
      </c>
      <c r="C9" s="22"/>
      <c r="D9" s="10"/>
      <c r="E9" s="10"/>
      <c r="F9" s="10"/>
      <c r="G9" s="11">
        <f>G10+G38+G40+G41+G42</f>
        <v>25610.128999999997</v>
      </c>
      <c r="H9" s="11">
        <f>H10+H38+H40+H41+H42</f>
        <v>2317.3</v>
      </c>
      <c r="I9" s="11">
        <f>I10+I38+I40+I41+I42</f>
        <v>2317.3</v>
      </c>
      <c r="J9" s="11">
        <f>J10+J38+J40+J41+J42</f>
        <v>20200</v>
      </c>
      <c r="K9" s="11">
        <f>K10+K38+K40+K41+K42</f>
        <v>20200</v>
      </c>
      <c r="L9" s="10"/>
    </row>
    <row r="10" spans="1:12" s="7" customFormat="1" ht="16.5">
      <c r="A10" s="8">
        <v>1</v>
      </c>
      <c r="B10" s="13" t="s">
        <v>583</v>
      </c>
      <c r="C10" s="22"/>
      <c r="D10" s="10"/>
      <c r="E10" s="10"/>
      <c r="F10" s="10"/>
      <c r="G10" s="11">
        <f>SUM(G11:G37)</f>
        <v>21924.029</v>
      </c>
      <c r="H10" s="11">
        <f>SUM(H11:H37)</f>
        <v>0</v>
      </c>
      <c r="I10" s="11">
        <f>SUM(I11:I37)</f>
        <v>0</v>
      </c>
      <c r="J10" s="11">
        <f>SUM(J11:J37)</f>
        <v>16149.6</v>
      </c>
      <c r="K10" s="11">
        <f>SUM(K11:K37)</f>
        <v>16149.6</v>
      </c>
      <c r="L10" s="10"/>
    </row>
    <row r="11" spans="1:15" s="7" customFormat="1" ht="33">
      <c r="A11" s="10">
        <v>1.1</v>
      </c>
      <c r="B11" s="14" t="s">
        <v>501</v>
      </c>
      <c r="C11" s="15" t="s">
        <v>397</v>
      </c>
      <c r="D11" s="15" t="s">
        <v>502</v>
      </c>
      <c r="E11" s="16">
        <v>2016</v>
      </c>
      <c r="F11" s="15" t="s">
        <v>503</v>
      </c>
      <c r="G11" s="17">
        <v>730</v>
      </c>
      <c r="H11" s="11"/>
      <c r="I11" s="11"/>
      <c r="J11" s="17">
        <f aca="true" t="shared" si="0" ref="J11:J20">K11+L11</f>
        <v>697.3</v>
      </c>
      <c r="K11" s="18">
        <v>697.3</v>
      </c>
      <c r="L11" s="10"/>
      <c r="O11" s="7" t="e">
        <f>K7-#REF!</f>
        <v>#REF!</v>
      </c>
    </row>
    <row r="12" spans="1:15" s="7" customFormat="1" ht="33">
      <c r="A12" s="10">
        <v>1.2</v>
      </c>
      <c r="B12" s="14" t="s">
        <v>504</v>
      </c>
      <c r="C12" s="15" t="s">
        <v>397</v>
      </c>
      <c r="D12" s="15" t="s">
        <v>505</v>
      </c>
      <c r="E12" s="16">
        <v>2016</v>
      </c>
      <c r="F12" s="15" t="s">
        <v>506</v>
      </c>
      <c r="G12" s="17">
        <v>1800</v>
      </c>
      <c r="H12" s="11"/>
      <c r="I12" s="11"/>
      <c r="J12" s="17">
        <f t="shared" si="0"/>
        <v>1800</v>
      </c>
      <c r="K12" s="18">
        <v>1800</v>
      </c>
      <c r="L12" s="10"/>
      <c r="O12" s="7">
        <f>35000+9990</f>
        <v>44990</v>
      </c>
    </row>
    <row r="13" spans="1:16" s="7" customFormat="1" ht="33">
      <c r="A13" s="10">
        <v>1.3</v>
      </c>
      <c r="B13" s="14" t="s">
        <v>507</v>
      </c>
      <c r="C13" s="15" t="s">
        <v>397</v>
      </c>
      <c r="D13" s="15" t="s">
        <v>508</v>
      </c>
      <c r="E13" s="16">
        <v>2016</v>
      </c>
      <c r="F13" s="15" t="s">
        <v>509</v>
      </c>
      <c r="G13" s="17">
        <v>650</v>
      </c>
      <c r="H13" s="11"/>
      <c r="I13" s="11"/>
      <c r="J13" s="17">
        <f t="shared" si="0"/>
        <v>650</v>
      </c>
      <c r="K13" s="18">
        <v>650</v>
      </c>
      <c r="L13" s="10"/>
      <c r="O13" s="7">
        <f>O12+960636-40</f>
        <v>1005586</v>
      </c>
      <c r="P13" s="7">
        <f>741792-40</f>
        <v>741752</v>
      </c>
    </row>
    <row r="14" spans="1:16" s="7" customFormat="1" ht="49.5">
      <c r="A14" s="10">
        <v>1.4</v>
      </c>
      <c r="B14" s="14" t="s">
        <v>510</v>
      </c>
      <c r="C14" s="19" t="s">
        <v>391</v>
      </c>
      <c r="D14" s="15" t="s">
        <v>511</v>
      </c>
      <c r="E14" s="16" t="s">
        <v>512</v>
      </c>
      <c r="F14" s="15" t="s">
        <v>513</v>
      </c>
      <c r="G14" s="17">
        <v>4900</v>
      </c>
      <c r="H14" s="11"/>
      <c r="I14" s="11"/>
      <c r="J14" s="17">
        <f t="shared" si="0"/>
        <v>1537</v>
      </c>
      <c r="K14" s="18">
        <v>1537</v>
      </c>
      <c r="L14" s="10"/>
      <c r="O14" s="7">
        <f>741792+O12-40</f>
        <v>786742</v>
      </c>
      <c r="P14" s="7">
        <f>P13+O12</f>
        <v>786742</v>
      </c>
    </row>
    <row r="15" spans="1:16" s="7" customFormat="1" ht="33">
      <c r="A15" s="10">
        <v>1.5</v>
      </c>
      <c r="B15" s="14" t="s">
        <v>425</v>
      </c>
      <c r="C15" s="19" t="s">
        <v>391</v>
      </c>
      <c r="D15" s="15" t="s">
        <v>514</v>
      </c>
      <c r="E15" s="16">
        <v>2016</v>
      </c>
      <c r="F15" s="15" t="s">
        <v>515</v>
      </c>
      <c r="G15" s="17">
        <v>450</v>
      </c>
      <c r="H15" s="11"/>
      <c r="I15" s="11"/>
      <c r="J15" s="17">
        <f t="shared" si="0"/>
        <v>434</v>
      </c>
      <c r="K15" s="18">
        <v>434</v>
      </c>
      <c r="L15" s="10"/>
      <c r="P15" s="7">
        <f>652440-40</f>
        <v>652400</v>
      </c>
    </row>
    <row r="16" spans="1:16" s="7" customFormat="1" ht="33">
      <c r="A16" s="10">
        <v>1.6</v>
      </c>
      <c r="B16" s="14" t="s">
        <v>516</v>
      </c>
      <c r="C16" s="19" t="s">
        <v>391</v>
      </c>
      <c r="D16" s="15" t="s">
        <v>517</v>
      </c>
      <c r="E16" s="16">
        <v>2016</v>
      </c>
      <c r="F16" s="15" t="s">
        <v>518</v>
      </c>
      <c r="G16" s="17">
        <v>500</v>
      </c>
      <c r="H16" s="11"/>
      <c r="I16" s="11"/>
      <c r="J16" s="17">
        <f t="shared" si="0"/>
        <v>491.9</v>
      </c>
      <c r="K16" s="18">
        <v>491.9</v>
      </c>
      <c r="L16" s="10"/>
      <c r="P16" s="7">
        <f>P15+O12</f>
        <v>697390</v>
      </c>
    </row>
    <row r="17" spans="1:16" s="7" customFormat="1" ht="33">
      <c r="A17" s="10">
        <v>1.7</v>
      </c>
      <c r="B17" s="20" t="s">
        <v>519</v>
      </c>
      <c r="C17" s="15" t="s">
        <v>420</v>
      </c>
      <c r="D17" s="15" t="s">
        <v>520</v>
      </c>
      <c r="E17" s="16">
        <v>2016</v>
      </c>
      <c r="F17" s="15" t="s">
        <v>521</v>
      </c>
      <c r="G17" s="17">
        <v>500</v>
      </c>
      <c r="H17" s="11"/>
      <c r="I17" s="11"/>
      <c r="J17" s="17">
        <f t="shared" si="0"/>
        <v>487.3</v>
      </c>
      <c r="K17" s="18">
        <v>487.3</v>
      </c>
      <c r="L17" s="10"/>
      <c r="P17" s="7">
        <f>P16+92313</f>
        <v>789703</v>
      </c>
    </row>
    <row r="18" spans="1:16" s="7" customFormat="1" ht="33">
      <c r="A18" s="10">
        <v>1.8</v>
      </c>
      <c r="B18" s="20" t="s">
        <v>522</v>
      </c>
      <c r="C18" s="15" t="s">
        <v>276</v>
      </c>
      <c r="D18" s="15" t="s">
        <v>523</v>
      </c>
      <c r="E18" s="16">
        <v>2016</v>
      </c>
      <c r="F18" s="15" t="s">
        <v>524</v>
      </c>
      <c r="G18" s="17">
        <v>300</v>
      </c>
      <c r="H18" s="11"/>
      <c r="I18" s="11"/>
      <c r="J18" s="17">
        <f t="shared" si="0"/>
        <v>275</v>
      </c>
      <c r="K18" s="18">
        <v>275</v>
      </c>
      <c r="L18" s="10"/>
      <c r="P18" s="7">
        <f>744753+O12-40</f>
        <v>789703</v>
      </c>
    </row>
    <row r="19" spans="1:16" s="7" customFormat="1" ht="33">
      <c r="A19" s="10">
        <v>1.9</v>
      </c>
      <c r="B19" s="14" t="s">
        <v>525</v>
      </c>
      <c r="C19" s="15" t="s">
        <v>420</v>
      </c>
      <c r="D19" s="15" t="s">
        <v>526</v>
      </c>
      <c r="E19" s="16">
        <v>2016</v>
      </c>
      <c r="F19" s="15" t="s">
        <v>527</v>
      </c>
      <c r="G19" s="17">
        <v>1500</v>
      </c>
      <c r="H19" s="11"/>
      <c r="I19" s="11"/>
      <c r="J19" s="17">
        <f t="shared" si="0"/>
        <v>1500</v>
      </c>
      <c r="K19" s="17">
        <v>1500</v>
      </c>
      <c r="L19" s="10"/>
      <c r="P19" s="7">
        <f>789595+O12-40</f>
        <v>834545</v>
      </c>
    </row>
    <row r="20" spans="1:12" s="7" customFormat="1" ht="33">
      <c r="A20" s="21">
        <v>1.1</v>
      </c>
      <c r="B20" s="14" t="s">
        <v>528</v>
      </c>
      <c r="C20" s="15" t="s">
        <v>420</v>
      </c>
      <c r="D20" s="15" t="s">
        <v>529</v>
      </c>
      <c r="E20" s="16">
        <v>2016</v>
      </c>
      <c r="F20" s="15" t="s">
        <v>530</v>
      </c>
      <c r="G20" s="17">
        <v>1600</v>
      </c>
      <c r="H20" s="11"/>
      <c r="I20" s="11"/>
      <c r="J20" s="17">
        <f t="shared" si="0"/>
        <v>1600</v>
      </c>
      <c r="K20" s="17">
        <v>1600</v>
      </c>
      <c r="L20" s="10"/>
    </row>
    <row r="21" spans="1:12" s="7" customFormat="1" ht="66">
      <c r="A21" s="10">
        <v>1.11</v>
      </c>
      <c r="B21" s="20" t="s">
        <v>531</v>
      </c>
      <c r="C21" s="15" t="s">
        <v>429</v>
      </c>
      <c r="D21" s="15" t="s">
        <v>532</v>
      </c>
      <c r="E21" s="16">
        <v>2016</v>
      </c>
      <c r="F21" s="15" t="s">
        <v>533</v>
      </c>
      <c r="G21" s="17">
        <v>455</v>
      </c>
      <c r="H21" s="11"/>
      <c r="I21" s="11"/>
      <c r="J21" s="17">
        <f aca="true" t="shared" si="1" ref="J21:J34">K21</f>
        <v>310</v>
      </c>
      <c r="K21" s="18">
        <v>310</v>
      </c>
      <c r="L21" s="22" t="s">
        <v>170</v>
      </c>
    </row>
    <row r="22" spans="1:12" s="7" customFormat="1" ht="66">
      <c r="A22" s="21">
        <v>1.12</v>
      </c>
      <c r="B22" s="20" t="s">
        <v>534</v>
      </c>
      <c r="C22" s="15" t="s">
        <v>429</v>
      </c>
      <c r="D22" s="15" t="s">
        <v>532</v>
      </c>
      <c r="E22" s="16">
        <v>2016</v>
      </c>
      <c r="F22" s="15" t="s">
        <v>535</v>
      </c>
      <c r="G22" s="17">
        <v>455</v>
      </c>
      <c r="H22" s="11"/>
      <c r="I22" s="11"/>
      <c r="J22" s="17">
        <f t="shared" si="1"/>
        <v>310</v>
      </c>
      <c r="K22" s="18">
        <v>310</v>
      </c>
      <c r="L22" s="22" t="s">
        <v>170</v>
      </c>
    </row>
    <row r="23" spans="1:12" s="7" customFormat="1" ht="66">
      <c r="A23" s="10">
        <v>1.13</v>
      </c>
      <c r="B23" s="20" t="s">
        <v>536</v>
      </c>
      <c r="C23" s="15" t="s">
        <v>429</v>
      </c>
      <c r="D23" s="15" t="s">
        <v>532</v>
      </c>
      <c r="E23" s="16">
        <v>2016</v>
      </c>
      <c r="F23" s="15" t="s">
        <v>537</v>
      </c>
      <c r="G23" s="17">
        <v>455</v>
      </c>
      <c r="H23" s="11"/>
      <c r="I23" s="11"/>
      <c r="J23" s="17">
        <f t="shared" si="1"/>
        <v>310</v>
      </c>
      <c r="K23" s="18">
        <v>310</v>
      </c>
      <c r="L23" s="22" t="s">
        <v>170</v>
      </c>
    </row>
    <row r="24" spans="1:12" s="7" customFormat="1" ht="66">
      <c r="A24" s="21">
        <v>1.14</v>
      </c>
      <c r="B24" s="20" t="s">
        <v>538</v>
      </c>
      <c r="C24" s="15" t="s">
        <v>429</v>
      </c>
      <c r="D24" s="15" t="s">
        <v>532</v>
      </c>
      <c r="E24" s="16">
        <v>2016</v>
      </c>
      <c r="F24" s="15" t="s">
        <v>539</v>
      </c>
      <c r="G24" s="17">
        <v>455</v>
      </c>
      <c r="H24" s="11"/>
      <c r="I24" s="11"/>
      <c r="J24" s="17">
        <f t="shared" si="1"/>
        <v>310</v>
      </c>
      <c r="K24" s="18">
        <v>310</v>
      </c>
      <c r="L24" s="22" t="s">
        <v>170</v>
      </c>
    </row>
    <row r="25" spans="1:12" s="7" customFormat="1" ht="66">
      <c r="A25" s="10">
        <v>1.15</v>
      </c>
      <c r="B25" s="20" t="s">
        <v>540</v>
      </c>
      <c r="C25" s="15" t="s">
        <v>541</v>
      </c>
      <c r="D25" s="15" t="s">
        <v>542</v>
      </c>
      <c r="E25" s="16">
        <v>2016</v>
      </c>
      <c r="F25" s="15" t="s">
        <v>543</v>
      </c>
      <c r="G25" s="17">
        <v>350</v>
      </c>
      <c r="H25" s="11"/>
      <c r="I25" s="11"/>
      <c r="J25" s="17">
        <f t="shared" si="1"/>
        <v>231.4</v>
      </c>
      <c r="K25" s="18">
        <v>231.4</v>
      </c>
      <c r="L25" s="22" t="s">
        <v>171</v>
      </c>
    </row>
    <row r="26" spans="1:12" s="7" customFormat="1" ht="33">
      <c r="A26" s="21">
        <v>1.16</v>
      </c>
      <c r="B26" s="20" t="s">
        <v>544</v>
      </c>
      <c r="C26" s="15" t="s">
        <v>397</v>
      </c>
      <c r="D26" s="15" t="s">
        <v>545</v>
      </c>
      <c r="E26" s="16">
        <v>2016</v>
      </c>
      <c r="F26" s="15" t="s">
        <v>546</v>
      </c>
      <c r="G26" s="17">
        <v>1000</v>
      </c>
      <c r="H26" s="11"/>
      <c r="I26" s="11"/>
      <c r="J26" s="17">
        <f t="shared" si="1"/>
        <v>948.6</v>
      </c>
      <c r="K26" s="18">
        <v>948.6</v>
      </c>
      <c r="L26" s="10"/>
    </row>
    <row r="27" spans="1:12" s="7" customFormat="1" ht="66">
      <c r="A27" s="10">
        <v>1.17</v>
      </c>
      <c r="B27" s="20" t="s">
        <v>547</v>
      </c>
      <c r="C27" s="19" t="s">
        <v>548</v>
      </c>
      <c r="D27" s="15" t="s">
        <v>549</v>
      </c>
      <c r="E27" s="16">
        <v>2016</v>
      </c>
      <c r="F27" s="15" t="s">
        <v>550</v>
      </c>
      <c r="G27" s="17">
        <v>350</v>
      </c>
      <c r="H27" s="11"/>
      <c r="I27" s="11"/>
      <c r="J27" s="17">
        <f t="shared" si="1"/>
        <v>233.8</v>
      </c>
      <c r="K27" s="18">
        <v>233.8</v>
      </c>
      <c r="L27" s="22" t="s">
        <v>172</v>
      </c>
    </row>
    <row r="28" spans="1:12" s="7" customFormat="1" ht="66">
      <c r="A28" s="21">
        <v>1.18</v>
      </c>
      <c r="B28" s="20" t="s">
        <v>551</v>
      </c>
      <c r="C28" s="19" t="s">
        <v>552</v>
      </c>
      <c r="D28" s="15" t="s">
        <v>553</v>
      </c>
      <c r="E28" s="16">
        <v>2016</v>
      </c>
      <c r="F28" s="15" t="s">
        <v>554</v>
      </c>
      <c r="G28" s="17">
        <v>350</v>
      </c>
      <c r="H28" s="11"/>
      <c r="I28" s="11"/>
      <c r="J28" s="17">
        <f t="shared" si="1"/>
        <v>213.9</v>
      </c>
      <c r="K28" s="18">
        <v>213.9</v>
      </c>
      <c r="L28" s="22" t="s">
        <v>173</v>
      </c>
    </row>
    <row r="29" spans="1:12" s="7" customFormat="1" ht="66">
      <c r="A29" s="10">
        <v>1.19</v>
      </c>
      <c r="B29" s="20" t="s">
        <v>555</v>
      </c>
      <c r="C29" s="19" t="s">
        <v>388</v>
      </c>
      <c r="D29" s="15" t="s">
        <v>556</v>
      </c>
      <c r="E29" s="16">
        <v>2016</v>
      </c>
      <c r="F29" s="15" t="s">
        <v>557</v>
      </c>
      <c r="G29" s="17">
        <v>350</v>
      </c>
      <c r="H29" s="11"/>
      <c r="I29" s="11"/>
      <c r="J29" s="17">
        <f t="shared" si="1"/>
        <v>229</v>
      </c>
      <c r="K29" s="18">
        <v>229</v>
      </c>
      <c r="L29" s="22" t="s">
        <v>174</v>
      </c>
    </row>
    <row r="30" spans="1:12" s="7" customFormat="1" ht="66">
      <c r="A30" s="21">
        <v>1.2</v>
      </c>
      <c r="B30" s="20" t="s">
        <v>558</v>
      </c>
      <c r="C30" s="19" t="s">
        <v>420</v>
      </c>
      <c r="D30" s="15" t="s">
        <v>542</v>
      </c>
      <c r="E30" s="16">
        <v>2016</v>
      </c>
      <c r="F30" s="15" t="s">
        <v>559</v>
      </c>
      <c r="G30" s="17">
        <v>350</v>
      </c>
      <c r="H30" s="11"/>
      <c r="I30" s="11"/>
      <c r="J30" s="17">
        <f t="shared" si="1"/>
        <v>244.7</v>
      </c>
      <c r="K30" s="18">
        <v>244.7</v>
      </c>
      <c r="L30" s="22" t="s">
        <v>175</v>
      </c>
    </row>
    <row r="31" spans="1:12" s="7" customFormat="1" ht="66">
      <c r="A31" s="10">
        <v>1.21</v>
      </c>
      <c r="B31" s="20" t="s">
        <v>560</v>
      </c>
      <c r="C31" s="19" t="s">
        <v>561</v>
      </c>
      <c r="D31" s="15" t="s">
        <v>556</v>
      </c>
      <c r="E31" s="16">
        <v>2016</v>
      </c>
      <c r="F31" s="15" t="s">
        <v>562</v>
      </c>
      <c r="G31" s="17">
        <v>350</v>
      </c>
      <c r="H31" s="11"/>
      <c r="I31" s="11"/>
      <c r="J31" s="17">
        <f t="shared" si="1"/>
        <v>223.7</v>
      </c>
      <c r="K31" s="18">
        <v>223.7</v>
      </c>
      <c r="L31" s="22" t="s">
        <v>176</v>
      </c>
    </row>
    <row r="32" spans="1:12" s="7" customFormat="1" ht="66">
      <c r="A32" s="21">
        <v>1.22</v>
      </c>
      <c r="B32" s="20" t="s">
        <v>563</v>
      </c>
      <c r="C32" s="19" t="s">
        <v>564</v>
      </c>
      <c r="D32" s="15" t="s">
        <v>549</v>
      </c>
      <c r="E32" s="16">
        <v>2016</v>
      </c>
      <c r="F32" s="15" t="s">
        <v>565</v>
      </c>
      <c r="G32" s="17">
        <v>350</v>
      </c>
      <c r="H32" s="11"/>
      <c r="I32" s="11"/>
      <c r="J32" s="17">
        <f t="shared" si="1"/>
        <v>239.3</v>
      </c>
      <c r="K32" s="18">
        <v>239.3</v>
      </c>
      <c r="L32" s="22" t="s">
        <v>177</v>
      </c>
    </row>
    <row r="33" spans="1:12" s="7" customFormat="1" ht="66">
      <c r="A33" s="10">
        <v>1.23</v>
      </c>
      <c r="B33" s="23" t="s">
        <v>566</v>
      </c>
      <c r="C33" s="19" t="s">
        <v>276</v>
      </c>
      <c r="D33" s="19" t="s">
        <v>567</v>
      </c>
      <c r="E33" s="16">
        <v>2016</v>
      </c>
      <c r="F33" s="15" t="s">
        <v>568</v>
      </c>
      <c r="G33" s="17">
        <v>349.133</v>
      </c>
      <c r="H33" s="11"/>
      <c r="I33" s="11"/>
      <c r="J33" s="17">
        <f t="shared" si="1"/>
        <v>100</v>
      </c>
      <c r="K33" s="24">
        <v>100</v>
      </c>
      <c r="L33" s="22" t="s">
        <v>178</v>
      </c>
    </row>
    <row r="34" spans="1:12" s="7" customFormat="1" ht="66">
      <c r="A34" s="21">
        <v>1.24</v>
      </c>
      <c r="B34" s="23" t="s">
        <v>569</v>
      </c>
      <c r="C34" s="19" t="s">
        <v>276</v>
      </c>
      <c r="D34" s="19" t="s">
        <v>570</v>
      </c>
      <c r="E34" s="16">
        <v>2016</v>
      </c>
      <c r="F34" s="15" t="s">
        <v>571</v>
      </c>
      <c r="G34" s="17">
        <v>349.974</v>
      </c>
      <c r="H34" s="11"/>
      <c r="I34" s="11"/>
      <c r="J34" s="17">
        <f t="shared" si="1"/>
        <v>100</v>
      </c>
      <c r="K34" s="24">
        <v>100</v>
      </c>
      <c r="L34" s="22" t="s">
        <v>179</v>
      </c>
    </row>
    <row r="35" spans="1:12" s="7" customFormat="1" ht="33">
      <c r="A35" s="10">
        <v>1.25</v>
      </c>
      <c r="B35" s="20" t="s">
        <v>572</v>
      </c>
      <c r="C35" s="15" t="s">
        <v>276</v>
      </c>
      <c r="D35" s="15" t="s">
        <v>573</v>
      </c>
      <c r="E35" s="16">
        <v>2016</v>
      </c>
      <c r="F35" s="15" t="s">
        <v>574</v>
      </c>
      <c r="G35" s="17">
        <v>700</v>
      </c>
      <c r="H35" s="11"/>
      <c r="I35" s="11"/>
      <c r="J35" s="17">
        <f>K35+L35</f>
        <v>640.6</v>
      </c>
      <c r="K35" s="18">
        <v>640.6</v>
      </c>
      <c r="L35" s="10"/>
    </row>
    <row r="36" spans="1:12" s="7" customFormat="1" ht="33">
      <c r="A36" s="21">
        <v>1.26</v>
      </c>
      <c r="B36" s="20" t="s">
        <v>575</v>
      </c>
      <c r="C36" s="19" t="s">
        <v>444</v>
      </c>
      <c r="D36" s="15" t="s">
        <v>576</v>
      </c>
      <c r="E36" s="16">
        <v>2016</v>
      </c>
      <c r="F36" s="15" t="s">
        <v>577</v>
      </c>
      <c r="G36" s="18">
        <v>1999.922</v>
      </c>
      <c r="H36" s="11"/>
      <c r="I36" s="11"/>
      <c r="J36" s="17">
        <f>K36+L36</f>
        <v>1804.6</v>
      </c>
      <c r="K36" s="18">
        <v>1804.6</v>
      </c>
      <c r="L36" s="10"/>
    </row>
    <row r="37" spans="1:12" s="7" customFormat="1" ht="33">
      <c r="A37" s="10">
        <v>1.27</v>
      </c>
      <c r="B37" s="20" t="s">
        <v>578</v>
      </c>
      <c r="C37" s="19" t="s">
        <v>399</v>
      </c>
      <c r="D37" s="15" t="s">
        <v>579</v>
      </c>
      <c r="E37" s="16">
        <v>2016</v>
      </c>
      <c r="F37" s="15" t="s">
        <v>580</v>
      </c>
      <c r="G37" s="17">
        <v>325</v>
      </c>
      <c r="H37" s="11"/>
      <c r="I37" s="11"/>
      <c r="J37" s="17">
        <f>K37+L37</f>
        <v>227.5</v>
      </c>
      <c r="K37" s="18">
        <v>227.5</v>
      </c>
      <c r="L37" s="10"/>
    </row>
    <row r="38" spans="1:12" s="7" customFormat="1" ht="16.5">
      <c r="A38" s="8">
        <v>2</v>
      </c>
      <c r="B38" s="25" t="s">
        <v>588</v>
      </c>
      <c r="C38" s="19"/>
      <c r="D38" s="15"/>
      <c r="E38" s="16"/>
      <c r="F38" s="15"/>
      <c r="G38" s="26">
        <f>G39</f>
        <v>3686.1</v>
      </c>
      <c r="H38" s="26">
        <f>H39</f>
        <v>2317.3</v>
      </c>
      <c r="I38" s="26">
        <f>I39</f>
        <v>2317.3</v>
      </c>
      <c r="J38" s="26">
        <f>J39</f>
        <v>1040.6</v>
      </c>
      <c r="K38" s="26">
        <f>K39</f>
        <v>1040.6</v>
      </c>
      <c r="L38" s="10"/>
    </row>
    <row r="39" spans="1:12" s="7" customFormat="1" ht="49.5">
      <c r="A39" s="10">
        <v>2.1</v>
      </c>
      <c r="B39" s="27" t="s">
        <v>584</v>
      </c>
      <c r="C39" s="19" t="s">
        <v>585</v>
      </c>
      <c r="D39" s="15"/>
      <c r="E39" s="28" t="s">
        <v>586</v>
      </c>
      <c r="F39" s="29" t="s">
        <v>587</v>
      </c>
      <c r="G39" s="30">
        <v>3686.1</v>
      </c>
      <c r="H39" s="30">
        <v>2317.3</v>
      </c>
      <c r="I39" s="30">
        <v>2317.3</v>
      </c>
      <c r="J39" s="30">
        <v>1040.6</v>
      </c>
      <c r="K39" s="31">
        <v>1040.6</v>
      </c>
      <c r="L39" s="10"/>
    </row>
    <row r="40" spans="1:12" s="7" customFormat="1" ht="16.5">
      <c r="A40" s="8">
        <v>3</v>
      </c>
      <c r="B40" s="32" t="s">
        <v>581</v>
      </c>
      <c r="C40" s="19"/>
      <c r="D40" s="33"/>
      <c r="E40" s="34"/>
      <c r="F40" s="32"/>
      <c r="G40" s="31"/>
      <c r="H40" s="11"/>
      <c r="I40" s="11"/>
      <c r="J40" s="31">
        <f>K40+L40</f>
        <v>500</v>
      </c>
      <c r="K40" s="31">
        <v>500</v>
      </c>
      <c r="L40" s="10"/>
    </row>
    <row r="41" spans="1:12" s="7" customFormat="1" ht="16.5">
      <c r="A41" s="8">
        <v>4</v>
      </c>
      <c r="B41" s="23" t="s">
        <v>278</v>
      </c>
      <c r="C41" s="19"/>
      <c r="D41" s="19"/>
      <c r="E41" s="35"/>
      <c r="F41" s="19"/>
      <c r="G41" s="31"/>
      <c r="H41" s="11"/>
      <c r="I41" s="11"/>
      <c r="J41" s="31">
        <f>K41+L41</f>
        <v>2109.8</v>
      </c>
      <c r="K41" s="31">
        <f>3150.4-1040.6</f>
        <v>2109.8</v>
      </c>
      <c r="L41" s="10"/>
    </row>
    <row r="42" spans="1:12" s="7" customFormat="1" ht="16.5">
      <c r="A42" s="8">
        <v>5</v>
      </c>
      <c r="B42" s="20" t="s">
        <v>277</v>
      </c>
      <c r="C42" s="19"/>
      <c r="D42" s="15"/>
      <c r="E42" s="16"/>
      <c r="F42" s="15"/>
      <c r="G42" s="31"/>
      <c r="H42" s="11"/>
      <c r="I42" s="11"/>
      <c r="J42" s="31">
        <f>K42+L42</f>
        <v>400</v>
      </c>
      <c r="K42" s="18">
        <v>400</v>
      </c>
      <c r="L42" s="10"/>
    </row>
    <row r="43" spans="1:12" s="7" customFormat="1" ht="16.5">
      <c r="A43" s="8" t="s">
        <v>460</v>
      </c>
      <c r="B43" s="36" t="s">
        <v>212</v>
      </c>
      <c r="C43" s="37"/>
      <c r="D43" s="37"/>
      <c r="E43" s="38"/>
      <c r="F43" s="37"/>
      <c r="G43" s="26">
        <f>G44+G45+G46+G47+G48+G49</f>
        <v>10808.882000000001</v>
      </c>
      <c r="H43" s="24"/>
      <c r="I43" s="24"/>
      <c r="J43" s="26">
        <f>J44+J45+J46+J47+J48+J49</f>
        <v>24999.917999999998</v>
      </c>
      <c r="K43" s="26">
        <f>K44+K45+K46+K47+K48+K49</f>
        <v>24999.917999999998</v>
      </c>
      <c r="L43" s="10"/>
    </row>
    <row r="44" spans="1:12" s="7" customFormat="1" ht="16.5">
      <c r="A44" s="8">
        <v>1</v>
      </c>
      <c r="B44" s="20" t="s">
        <v>279</v>
      </c>
      <c r="C44" s="15"/>
      <c r="D44" s="15"/>
      <c r="E44" s="16"/>
      <c r="F44" s="15"/>
      <c r="G44" s="17"/>
      <c r="H44" s="24"/>
      <c r="I44" s="24"/>
      <c r="J44" s="17">
        <f>K44</f>
        <v>2500</v>
      </c>
      <c r="K44" s="17">
        <v>2500</v>
      </c>
      <c r="L44" s="10"/>
    </row>
    <row r="45" spans="1:12" s="7" customFormat="1" ht="16.5">
      <c r="A45" s="8">
        <v>2</v>
      </c>
      <c r="B45" s="20" t="s">
        <v>280</v>
      </c>
      <c r="C45" s="15"/>
      <c r="D45" s="15"/>
      <c r="E45" s="16"/>
      <c r="F45" s="15"/>
      <c r="G45" s="17"/>
      <c r="H45" s="24"/>
      <c r="I45" s="24"/>
      <c r="J45" s="17">
        <f>K45</f>
        <v>7500</v>
      </c>
      <c r="K45" s="17">
        <v>7500</v>
      </c>
      <c r="L45" s="10"/>
    </row>
    <row r="46" spans="1:12" s="7" customFormat="1" ht="16.5">
      <c r="A46" s="8">
        <v>3</v>
      </c>
      <c r="B46" s="23" t="s">
        <v>589</v>
      </c>
      <c r="C46" s="15"/>
      <c r="D46" s="15"/>
      <c r="E46" s="16"/>
      <c r="F46" s="15"/>
      <c r="G46" s="17"/>
      <c r="H46" s="24"/>
      <c r="I46" s="24"/>
      <c r="J46" s="17">
        <f>K46</f>
        <v>600</v>
      </c>
      <c r="K46" s="17">
        <v>600</v>
      </c>
      <c r="L46" s="10"/>
    </row>
    <row r="47" spans="1:12" s="7" customFormat="1" ht="16.5">
      <c r="A47" s="8">
        <v>4</v>
      </c>
      <c r="B47" s="32" t="s">
        <v>590</v>
      </c>
      <c r="C47" s="15"/>
      <c r="D47" s="15"/>
      <c r="E47" s="16"/>
      <c r="F47" s="15"/>
      <c r="G47" s="17"/>
      <c r="H47" s="24"/>
      <c r="I47" s="24"/>
      <c r="J47" s="17">
        <f>K47</f>
        <v>2039.16</v>
      </c>
      <c r="K47" s="17">
        <v>2039.16</v>
      </c>
      <c r="L47" s="10"/>
    </row>
    <row r="48" spans="1:12" s="7" customFormat="1" ht="16.5">
      <c r="A48" s="8">
        <v>5</v>
      </c>
      <c r="B48" s="32" t="s">
        <v>277</v>
      </c>
      <c r="C48" s="15"/>
      <c r="D48" s="15"/>
      <c r="E48" s="16"/>
      <c r="F48" s="15"/>
      <c r="G48" s="17"/>
      <c r="H48" s="24"/>
      <c r="I48" s="24"/>
      <c r="J48" s="17">
        <f>K48</f>
        <v>300</v>
      </c>
      <c r="K48" s="17">
        <v>300</v>
      </c>
      <c r="L48" s="10"/>
    </row>
    <row r="49" spans="1:12" s="7" customFormat="1" ht="16.5">
      <c r="A49" s="8">
        <v>6</v>
      </c>
      <c r="B49" s="20" t="s">
        <v>591</v>
      </c>
      <c r="C49" s="15"/>
      <c r="D49" s="15"/>
      <c r="E49" s="16"/>
      <c r="F49" s="15"/>
      <c r="G49" s="17">
        <f>SUM(G50:G59)</f>
        <v>10808.882000000001</v>
      </c>
      <c r="H49" s="17">
        <f>SUM(H50:H59)</f>
        <v>0</v>
      </c>
      <c r="I49" s="17">
        <f>SUM(I50:I59)</f>
        <v>0</v>
      </c>
      <c r="J49" s="17">
        <f>SUM(J50:J59)</f>
        <v>12060.758</v>
      </c>
      <c r="K49" s="17">
        <f>SUM(K50:K59)</f>
        <v>12060.758</v>
      </c>
      <c r="L49" s="10"/>
    </row>
    <row r="50" spans="1:12" s="7" customFormat="1" ht="49.5">
      <c r="A50" s="8">
        <v>6.1</v>
      </c>
      <c r="B50" s="14" t="s">
        <v>510</v>
      </c>
      <c r="C50" s="19" t="s">
        <v>391</v>
      </c>
      <c r="D50" s="15" t="s">
        <v>511</v>
      </c>
      <c r="E50" s="16" t="s">
        <v>512</v>
      </c>
      <c r="F50" s="15" t="s">
        <v>513</v>
      </c>
      <c r="G50" s="18"/>
      <c r="H50" s="24"/>
      <c r="I50" s="24"/>
      <c r="J50" s="18">
        <v>3177</v>
      </c>
      <c r="K50" s="18">
        <v>3177</v>
      </c>
      <c r="L50" s="10"/>
    </row>
    <row r="51" spans="1:12" s="7" customFormat="1" ht="33">
      <c r="A51" s="10">
        <v>6.2</v>
      </c>
      <c r="B51" s="20" t="s">
        <v>592</v>
      </c>
      <c r="C51" s="19" t="s">
        <v>421</v>
      </c>
      <c r="D51" s="15" t="s">
        <v>593</v>
      </c>
      <c r="E51" s="16">
        <v>2016</v>
      </c>
      <c r="F51" s="15" t="s">
        <v>594</v>
      </c>
      <c r="G51" s="17">
        <v>267</v>
      </c>
      <c r="H51" s="24"/>
      <c r="I51" s="24"/>
      <c r="J51" s="17">
        <f>K51</f>
        <v>400</v>
      </c>
      <c r="K51" s="17">
        <v>400</v>
      </c>
      <c r="L51" s="10"/>
    </row>
    <row r="52" spans="1:12" s="7" customFormat="1" ht="49.5">
      <c r="A52" s="10">
        <v>6.3</v>
      </c>
      <c r="B52" s="20" t="s">
        <v>595</v>
      </c>
      <c r="C52" s="19" t="s">
        <v>444</v>
      </c>
      <c r="D52" s="15" t="s">
        <v>596</v>
      </c>
      <c r="E52" s="16">
        <v>2016</v>
      </c>
      <c r="F52" s="15" t="s">
        <v>597</v>
      </c>
      <c r="G52" s="17">
        <v>2997.841</v>
      </c>
      <c r="H52" s="24"/>
      <c r="I52" s="24"/>
      <c r="J52" s="17">
        <f>K52</f>
        <v>2892.528</v>
      </c>
      <c r="K52" s="17">
        <f>G52-105.313</f>
        <v>2892.528</v>
      </c>
      <c r="L52" s="10"/>
    </row>
    <row r="53" spans="1:12" s="7" customFormat="1" ht="82.5">
      <c r="A53" s="10">
        <v>6.4</v>
      </c>
      <c r="B53" s="20" t="s">
        <v>659</v>
      </c>
      <c r="C53" s="19" t="s">
        <v>444</v>
      </c>
      <c r="D53" s="15" t="s">
        <v>598</v>
      </c>
      <c r="E53" s="16">
        <v>2016</v>
      </c>
      <c r="F53" s="15" t="s">
        <v>600</v>
      </c>
      <c r="G53" s="18">
        <v>1534.8</v>
      </c>
      <c r="H53" s="24"/>
      <c r="I53" s="24"/>
      <c r="J53" s="18">
        <v>1511.399</v>
      </c>
      <c r="K53" s="18">
        <v>1511.399</v>
      </c>
      <c r="L53" s="10"/>
    </row>
    <row r="54" spans="1:12" s="7" customFormat="1" ht="49.5">
      <c r="A54" s="10">
        <v>6.5</v>
      </c>
      <c r="B54" s="39" t="s">
        <v>648</v>
      </c>
      <c r="C54" s="19" t="s">
        <v>444</v>
      </c>
      <c r="D54" s="40" t="s">
        <v>646</v>
      </c>
      <c r="E54" s="28">
        <v>2016</v>
      </c>
      <c r="F54" s="40" t="s">
        <v>647</v>
      </c>
      <c r="G54" s="18">
        <v>464.5</v>
      </c>
      <c r="H54" s="24"/>
      <c r="I54" s="24"/>
      <c r="J54" s="18">
        <v>462.7</v>
      </c>
      <c r="K54" s="18">
        <v>462.7</v>
      </c>
      <c r="L54" s="10"/>
    </row>
    <row r="55" spans="1:12" s="7" customFormat="1" ht="33">
      <c r="A55" s="10">
        <v>6.6</v>
      </c>
      <c r="B55" s="20" t="s">
        <v>601</v>
      </c>
      <c r="C55" s="19" t="s">
        <v>444</v>
      </c>
      <c r="D55" s="15" t="s">
        <v>602</v>
      </c>
      <c r="E55" s="16">
        <v>2016</v>
      </c>
      <c r="F55" s="15" t="s">
        <v>603</v>
      </c>
      <c r="G55" s="18">
        <v>130</v>
      </c>
      <c r="H55" s="24"/>
      <c r="I55" s="24"/>
      <c r="J55" s="17">
        <v>130</v>
      </c>
      <c r="K55" s="18">
        <v>130</v>
      </c>
      <c r="L55" s="10"/>
    </row>
    <row r="56" spans="1:12" s="7" customFormat="1" ht="66">
      <c r="A56" s="10">
        <v>6.7</v>
      </c>
      <c r="B56" s="3" t="s">
        <v>642</v>
      </c>
      <c r="C56" s="4" t="s">
        <v>643</v>
      </c>
      <c r="D56" s="19" t="s">
        <v>644</v>
      </c>
      <c r="E56" s="28">
        <v>2016</v>
      </c>
      <c r="F56" s="40" t="s">
        <v>645</v>
      </c>
      <c r="G56" s="18">
        <v>4463.2</v>
      </c>
      <c r="H56" s="30"/>
      <c r="I56" s="24"/>
      <c r="J56" s="30">
        <v>2580.9</v>
      </c>
      <c r="K56" s="30">
        <v>2580.9</v>
      </c>
      <c r="L56" s="10"/>
    </row>
    <row r="57" spans="1:12" s="7" customFormat="1" ht="33">
      <c r="A57" s="10">
        <v>6.8</v>
      </c>
      <c r="B57" s="23" t="s">
        <v>604</v>
      </c>
      <c r="C57" s="19" t="s">
        <v>391</v>
      </c>
      <c r="D57" s="15" t="s">
        <v>605</v>
      </c>
      <c r="E57" s="16">
        <v>2016</v>
      </c>
      <c r="F57" s="15" t="s">
        <v>606</v>
      </c>
      <c r="G57" s="18">
        <v>511.109</v>
      </c>
      <c r="H57" s="24"/>
      <c r="I57" s="24"/>
      <c r="J57" s="17">
        <f>K57</f>
        <v>486.77099999999996</v>
      </c>
      <c r="K57" s="18">
        <f>G57-24.338</f>
        <v>486.77099999999996</v>
      </c>
      <c r="L57" s="10"/>
    </row>
    <row r="58" spans="1:12" s="7" customFormat="1" ht="33">
      <c r="A58" s="10">
        <v>6.9</v>
      </c>
      <c r="B58" s="23" t="s">
        <v>607</v>
      </c>
      <c r="C58" s="19" t="s">
        <v>391</v>
      </c>
      <c r="D58" s="15" t="s">
        <v>608</v>
      </c>
      <c r="E58" s="16">
        <v>2016</v>
      </c>
      <c r="F58" s="15" t="s">
        <v>609</v>
      </c>
      <c r="G58" s="24">
        <v>138.046</v>
      </c>
      <c r="H58" s="24"/>
      <c r="I58" s="24"/>
      <c r="J58" s="17">
        <f>K58</f>
        <v>131.47299999999998</v>
      </c>
      <c r="K58" s="18">
        <f>G58-6.573</f>
        <v>131.47299999999998</v>
      </c>
      <c r="L58" s="10"/>
    </row>
    <row r="59" spans="1:12" s="7" customFormat="1" ht="33">
      <c r="A59" s="21">
        <v>6.1</v>
      </c>
      <c r="B59" s="23" t="s">
        <v>610</v>
      </c>
      <c r="C59" s="19" t="s">
        <v>281</v>
      </c>
      <c r="D59" s="15" t="s">
        <v>611</v>
      </c>
      <c r="E59" s="16">
        <v>2016</v>
      </c>
      <c r="F59" s="15" t="s">
        <v>612</v>
      </c>
      <c r="G59" s="24">
        <v>302.386</v>
      </c>
      <c r="H59" s="24"/>
      <c r="I59" s="24"/>
      <c r="J59" s="17">
        <f>K59</f>
        <v>287.987</v>
      </c>
      <c r="K59" s="18">
        <f>G59-14.399</f>
        <v>287.987</v>
      </c>
      <c r="L59" s="10"/>
    </row>
    <row r="60" spans="1:12" s="7" customFormat="1" ht="33">
      <c r="A60" s="8" t="s">
        <v>213</v>
      </c>
      <c r="B60" s="41" t="s">
        <v>168</v>
      </c>
      <c r="C60" s="42"/>
      <c r="D60" s="37"/>
      <c r="E60" s="38"/>
      <c r="F60" s="37"/>
      <c r="G60" s="43">
        <f>G61+G62+G63+G64+G65+G66</f>
        <v>7013.327</v>
      </c>
      <c r="H60" s="24"/>
      <c r="I60" s="24"/>
      <c r="J60" s="43">
        <f>J61+J62+J63+J64+J65+J66</f>
        <v>15000.003</v>
      </c>
      <c r="K60" s="43">
        <f>K61+K62+K63+K64+K65+K66</f>
        <v>15000.003</v>
      </c>
      <c r="L60" s="10"/>
    </row>
    <row r="61" spans="1:12" s="7" customFormat="1" ht="16.5">
      <c r="A61" s="8">
        <v>1</v>
      </c>
      <c r="B61" s="20" t="s">
        <v>279</v>
      </c>
      <c r="C61" s="15"/>
      <c r="D61" s="15"/>
      <c r="E61" s="16"/>
      <c r="F61" s="15"/>
      <c r="G61" s="17"/>
      <c r="H61" s="24"/>
      <c r="I61" s="24"/>
      <c r="J61" s="17">
        <f>K61</f>
        <v>1500</v>
      </c>
      <c r="K61" s="17">
        <v>1500</v>
      </c>
      <c r="L61" s="10"/>
    </row>
    <row r="62" spans="1:12" s="7" customFormat="1" ht="16.5">
      <c r="A62" s="8">
        <v>2</v>
      </c>
      <c r="B62" s="20" t="s">
        <v>280</v>
      </c>
      <c r="C62" s="15"/>
      <c r="D62" s="15"/>
      <c r="E62" s="16"/>
      <c r="F62" s="15"/>
      <c r="G62" s="17"/>
      <c r="H62" s="24"/>
      <c r="I62" s="24"/>
      <c r="J62" s="17">
        <f>K62</f>
        <v>4500</v>
      </c>
      <c r="K62" s="17">
        <v>4500</v>
      </c>
      <c r="L62" s="10"/>
    </row>
    <row r="63" spans="1:12" s="7" customFormat="1" ht="16.5">
      <c r="A63" s="8">
        <v>3</v>
      </c>
      <c r="B63" s="23" t="s">
        <v>589</v>
      </c>
      <c r="C63" s="15"/>
      <c r="D63" s="15"/>
      <c r="E63" s="16"/>
      <c r="F63" s="15"/>
      <c r="G63" s="17"/>
      <c r="H63" s="24"/>
      <c r="I63" s="24"/>
      <c r="J63" s="17">
        <f>K63</f>
        <v>450</v>
      </c>
      <c r="K63" s="17">
        <v>450</v>
      </c>
      <c r="L63" s="10"/>
    </row>
    <row r="64" spans="1:12" s="7" customFormat="1" ht="16.5">
      <c r="A64" s="8">
        <v>4</v>
      </c>
      <c r="B64" s="32" t="s">
        <v>278</v>
      </c>
      <c r="C64" s="15"/>
      <c r="D64" s="15"/>
      <c r="E64" s="16"/>
      <c r="F64" s="15"/>
      <c r="G64" s="17"/>
      <c r="H64" s="24"/>
      <c r="I64" s="24"/>
      <c r="J64" s="17">
        <f>K64</f>
        <v>1631.4</v>
      </c>
      <c r="K64" s="17">
        <v>1631.4</v>
      </c>
      <c r="L64" s="10"/>
    </row>
    <row r="65" spans="1:12" s="7" customFormat="1" ht="16.5">
      <c r="A65" s="8">
        <v>5</v>
      </c>
      <c r="B65" s="32" t="s">
        <v>277</v>
      </c>
      <c r="C65" s="15"/>
      <c r="D65" s="15"/>
      <c r="E65" s="16"/>
      <c r="F65" s="15"/>
      <c r="G65" s="17"/>
      <c r="H65" s="24"/>
      <c r="I65" s="24"/>
      <c r="J65" s="17">
        <f>K65</f>
        <v>180</v>
      </c>
      <c r="K65" s="17">
        <v>180</v>
      </c>
      <c r="L65" s="10"/>
    </row>
    <row r="66" spans="1:12" s="7" customFormat="1" ht="16.5">
      <c r="A66" s="8">
        <v>6</v>
      </c>
      <c r="B66" s="44" t="s">
        <v>591</v>
      </c>
      <c r="C66" s="15"/>
      <c r="D66" s="15"/>
      <c r="E66" s="16"/>
      <c r="F66" s="15"/>
      <c r="G66" s="26">
        <f>SUM(G67:G78)</f>
        <v>7013.327</v>
      </c>
      <c r="H66" s="26">
        <f>SUM(H67:H78)</f>
        <v>0</v>
      </c>
      <c r="I66" s="26">
        <f>SUM(I67:I78)</f>
        <v>0</v>
      </c>
      <c r="J66" s="26">
        <f>SUM(J67:J78)</f>
        <v>6738.603</v>
      </c>
      <c r="K66" s="26">
        <f>SUM(K67:K78)</f>
        <v>6738.603</v>
      </c>
      <c r="L66" s="8"/>
    </row>
    <row r="67" spans="1:12" s="7" customFormat="1" ht="33">
      <c r="A67" s="10">
        <v>6.1</v>
      </c>
      <c r="B67" s="45" t="s">
        <v>613</v>
      </c>
      <c r="C67" s="19" t="s">
        <v>281</v>
      </c>
      <c r="D67" s="40" t="s">
        <v>614</v>
      </c>
      <c r="E67" s="16">
        <v>2016</v>
      </c>
      <c r="F67" s="40" t="s">
        <v>615</v>
      </c>
      <c r="G67" s="24">
        <v>117.4</v>
      </c>
      <c r="H67" s="24"/>
      <c r="I67" s="24"/>
      <c r="J67" s="17">
        <f aca="true" t="shared" si="2" ref="J67:J78">K67</f>
        <v>105.42</v>
      </c>
      <c r="K67" s="18">
        <v>105.42</v>
      </c>
      <c r="L67" s="10"/>
    </row>
    <row r="68" spans="1:12" s="7" customFormat="1" ht="33">
      <c r="A68" s="10">
        <v>6.2</v>
      </c>
      <c r="B68" s="45" t="s">
        <v>616</v>
      </c>
      <c r="C68" s="19" t="s">
        <v>281</v>
      </c>
      <c r="D68" s="40" t="s">
        <v>617</v>
      </c>
      <c r="E68" s="16">
        <v>2016</v>
      </c>
      <c r="F68" s="40" t="s">
        <v>618</v>
      </c>
      <c r="G68" s="24">
        <v>422.9</v>
      </c>
      <c r="H68" s="24"/>
      <c r="I68" s="24"/>
      <c r="J68" s="17">
        <f t="shared" si="2"/>
        <v>401.804</v>
      </c>
      <c r="K68" s="24">
        <v>401.804</v>
      </c>
      <c r="L68" s="10"/>
    </row>
    <row r="69" spans="1:12" s="7" customFormat="1" ht="33">
      <c r="A69" s="10">
        <v>6.3</v>
      </c>
      <c r="B69" s="45" t="s">
        <v>619</v>
      </c>
      <c r="C69" s="19" t="s">
        <v>281</v>
      </c>
      <c r="D69" s="40" t="s">
        <v>620</v>
      </c>
      <c r="E69" s="16">
        <v>2016</v>
      </c>
      <c r="F69" s="40" t="s">
        <v>660</v>
      </c>
      <c r="G69" s="24">
        <v>100.9</v>
      </c>
      <c r="H69" s="24"/>
      <c r="I69" s="24"/>
      <c r="J69" s="17">
        <f t="shared" si="2"/>
        <v>90.803</v>
      </c>
      <c r="K69" s="24">
        <v>90.803</v>
      </c>
      <c r="L69" s="10"/>
    </row>
    <row r="70" spans="1:12" s="7" customFormat="1" ht="33">
      <c r="A70" s="10">
        <v>6.4</v>
      </c>
      <c r="B70" s="45" t="s">
        <v>621</v>
      </c>
      <c r="C70" s="19" t="s">
        <v>421</v>
      </c>
      <c r="D70" s="40" t="s">
        <v>622</v>
      </c>
      <c r="E70" s="16">
        <v>2016</v>
      </c>
      <c r="F70" s="40" t="s">
        <v>623</v>
      </c>
      <c r="G70" s="24">
        <v>167</v>
      </c>
      <c r="H70" s="24"/>
      <c r="I70" s="24"/>
      <c r="J70" s="17">
        <f t="shared" si="2"/>
        <v>151.447</v>
      </c>
      <c r="K70" s="24">
        <v>151.447</v>
      </c>
      <c r="L70" s="10"/>
    </row>
    <row r="71" spans="1:12" s="7" customFormat="1" ht="66">
      <c r="A71" s="10">
        <v>6.5</v>
      </c>
      <c r="B71" s="45" t="s">
        <v>624</v>
      </c>
      <c r="C71" s="19" t="s">
        <v>661</v>
      </c>
      <c r="D71" s="40" t="s">
        <v>625</v>
      </c>
      <c r="E71" s="16">
        <v>2016</v>
      </c>
      <c r="F71" s="40" t="s">
        <v>662</v>
      </c>
      <c r="G71" s="24">
        <v>205.127</v>
      </c>
      <c r="H71" s="24"/>
      <c r="I71" s="24"/>
      <c r="J71" s="17">
        <f t="shared" si="2"/>
        <v>188.534</v>
      </c>
      <c r="K71" s="24">
        <v>188.534</v>
      </c>
      <c r="L71" s="10"/>
    </row>
    <row r="72" spans="1:12" s="7" customFormat="1" ht="33">
      <c r="A72" s="10">
        <v>6.6</v>
      </c>
      <c r="B72" s="39" t="s">
        <v>626</v>
      </c>
      <c r="C72" s="19" t="s">
        <v>627</v>
      </c>
      <c r="D72" s="40" t="s">
        <v>628</v>
      </c>
      <c r="E72" s="16">
        <v>2016</v>
      </c>
      <c r="F72" s="40" t="s">
        <v>663</v>
      </c>
      <c r="G72" s="18">
        <v>3000</v>
      </c>
      <c r="H72" s="24"/>
      <c r="I72" s="24"/>
      <c r="J72" s="17">
        <f t="shared" si="2"/>
        <v>2841.067</v>
      </c>
      <c r="K72" s="18">
        <v>2841.067</v>
      </c>
      <c r="L72" s="10"/>
    </row>
    <row r="73" spans="1:12" s="7" customFormat="1" ht="49.5">
      <c r="A73" s="10">
        <v>6.7</v>
      </c>
      <c r="B73" s="45" t="s">
        <v>629</v>
      </c>
      <c r="C73" s="19" t="s">
        <v>630</v>
      </c>
      <c r="D73" s="19" t="s">
        <v>631</v>
      </c>
      <c r="E73" s="16">
        <v>2016</v>
      </c>
      <c r="F73" s="40" t="s">
        <v>632</v>
      </c>
      <c r="G73" s="24">
        <v>200</v>
      </c>
      <c r="H73" s="24"/>
      <c r="I73" s="24"/>
      <c r="J73" s="17">
        <f t="shared" si="2"/>
        <v>190.32</v>
      </c>
      <c r="K73" s="24">
        <v>190.32</v>
      </c>
      <c r="L73" s="10"/>
    </row>
    <row r="74" spans="1:12" s="7" customFormat="1" ht="49.5">
      <c r="A74" s="10">
        <v>6.8</v>
      </c>
      <c r="B74" s="45" t="s">
        <v>633</v>
      </c>
      <c r="C74" s="19" t="s">
        <v>634</v>
      </c>
      <c r="D74" s="19" t="s">
        <v>631</v>
      </c>
      <c r="E74" s="16">
        <v>2016</v>
      </c>
      <c r="F74" s="40" t="s">
        <v>635</v>
      </c>
      <c r="G74" s="24">
        <v>200</v>
      </c>
      <c r="H74" s="24"/>
      <c r="I74" s="24"/>
      <c r="J74" s="17">
        <f t="shared" si="2"/>
        <v>191.775</v>
      </c>
      <c r="K74" s="24">
        <v>191.775</v>
      </c>
      <c r="L74" s="10"/>
    </row>
    <row r="75" spans="1:12" s="7" customFormat="1" ht="49.5">
      <c r="A75" s="10">
        <v>6.9</v>
      </c>
      <c r="B75" s="45" t="s">
        <v>636</v>
      </c>
      <c r="C75" s="19" t="s">
        <v>637</v>
      </c>
      <c r="D75" s="19" t="s">
        <v>631</v>
      </c>
      <c r="E75" s="16">
        <v>2016</v>
      </c>
      <c r="F75" s="40" t="s">
        <v>638</v>
      </c>
      <c r="G75" s="24">
        <v>300</v>
      </c>
      <c r="H75" s="24"/>
      <c r="I75" s="24"/>
      <c r="J75" s="17">
        <f t="shared" si="2"/>
        <v>284.457</v>
      </c>
      <c r="K75" s="24">
        <v>284.457</v>
      </c>
      <c r="L75" s="10"/>
    </row>
    <row r="76" spans="1:12" s="7" customFormat="1" ht="49.5">
      <c r="A76" s="21">
        <v>6.1</v>
      </c>
      <c r="B76" s="45" t="s">
        <v>639</v>
      </c>
      <c r="C76" s="19" t="s">
        <v>640</v>
      </c>
      <c r="D76" s="19" t="s">
        <v>631</v>
      </c>
      <c r="E76" s="16">
        <v>2016</v>
      </c>
      <c r="F76" s="40" t="s">
        <v>641</v>
      </c>
      <c r="G76" s="24">
        <v>300</v>
      </c>
      <c r="H76" s="24"/>
      <c r="I76" s="24"/>
      <c r="J76" s="17">
        <f t="shared" si="2"/>
        <v>292.976</v>
      </c>
      <c r="K76" s="24">
        <v>292.976</v>
      </c>
      <c r="L76" s="10"/>
    </row>
    <row r="77" spans="1:12" s="7" customFormat="1" ht="66">
      <c r="A77" s="21">
        <v>6.11</v>
      </c>
      <c r="B77" s="3" t="s">
        <v>642</v>
      </c>
      <c r="C77" s="4" t="s">
        <v>643</v>
      </c>
      <c r="D77" s="19" t="s">
        <v>644</v>
      </c>
      <c r="E77" s="16">
        <v>2016</v>
      </c>
      <c r="F77" s="40" t="s">
        <v>645</v>
      </c>
      <c r="G77" s="24">
        <v>1310</v>
      </c>
      <c r="H77" s="24"/>
      <c r="I77" s="24"/>
      <c r="J77" s="17">
        <f t="shared" si="2"/>
        <v>1310</v>
      </c>
      <c r="K77" s="24">
        <v>1310</v>
      </c>
      <c r="L77" s="10"/>
    </row>
    <row r="78" spans="1:12" s="7" customFormat="1" ht="49.5">
      <c r="A78" s="21">
        <v>6.12</v>
      </c>
      <c r="B78" s="3" t="s">
        <v>664</v>
      </c>
      <c r="C78" s="4" t="s">
        <v>643</v>
      </c>
      <c r="D78" s="19" t="s">
        <v>644</v>
      </c>
      <c r="E78" s="16" t="s">
        <v>665</v>
      </c>
      <c r="F78" s="29" t="s">
        <v>666</v>
      </c>
      <c r="G78" s="24">
        <v>690</v>
      </c>
      <c r="H78" s="24"/>
      <c r="I78" s="11"/>
      <c r="J78" s="17">
        <f t="shared" si="2"/>
        <v>690</v>
      </c>
      <c r="K78" s="24">
        <v>690</v>
      </c>
      <c r="L78" s="10"/>
    </row>
    <row r="79" spans="1:12" s="7" customFormat="1" ht="16.5">
      <c r="A79" s="8" t="s">
        <v>493</v>
      </c>
      <c r="B79" s="2" t="s">
        <v>711</v>
      </c>
      <c r="C79" s="4"/>
      <c r="D79" s="19"/>
      <c r="E79" s="16"/>
      <c r="F79" s="29"/>
      <c r="G79" s="24"/>
      <c r="H79" s="24"/>
      <c r="I79" s="11"/>
      <c r="J79" s="26">
        <f>J80+J100+J124</f>
        <v>91339.117</v>
      </c>
      <c r="K79" s="26">
        <f>K80+K100+K124</f>
        <v>91339.117</v>
      </c>
      <c r="L79" s="10"/>
    </row>
    <row r="80" spans="1:12" s="7" customFormat="1" ht="33">
      <c r="A80" s="8" t="s">
        <v>387</v>
      </c>
      <c r="B80" s="13" t="s">
        <v>492</v>
      </c>
      <c r="C80" s="4"/>
      <c r="D80" s="19"/>
      <c r="E80" s="16"/>
      <c r="F80" s="29"/>
      <c r="G80" s="43">
        <f>G81+G97+G98+G99</f>
        <v>18737.714</v>
      </c>
      <c r="H80" s="43">
        <f>H81+H97+H98+H99</f>
        <v>0</v>
      </c>
      <c r="I80" s="43">
        <f>I81+I97+I98+I99</f>
        <v>0</v>
      </c>
      <c r="J80" s="43">
        <f>J81+J97+J98+J99</f>
        <v>20200</v>
      </c>
      <c r="K80" s="43">
        <f>K81+K97+K98+K99</f>
        <v>20200</v>
      </c>
      <c r="L80" s="10"/>
    </row>
    <row r="81" spans="1:12" s="7" customFormat="1" ht="16.5">
      <c r="A81" s="8">
        <v>1</v>
      </c>
      <c r="B81" s="13" t="s">
        <v>712</v>
      </c>
      <c r="C81" s="46"/>
      <c r="D81" s="46"/>
      <c r="E81" s="46"/>
      <c r="F81" s="46"/>
      <c r="G81" s="47">
        <f>SUM(G82:G96)</f>
        <v>18737.714</v>
      </c>
      <c r="H81" s="47">
        <f>SUM(H82:H96)</f>
        <v>0</v>
      </c>
      <c r="I81" s="47">
        <f>SUM(I82:I96)</f>
        <v>0</v>
      </c>
      <c r="J81" s="47">
        <f>SUM(J82:J96)</f>
        <v>18286.8</v>
      </c>
      <c r="K81" s="47">
        <f>SUM(K82:K96)</f>
        <v>18286.8</v>
      </c>
      <c r="L81" s="10"/>
    </row>
    <row r="82" spans="1:12" s="7" customFormat="1" ht="33">
      <c r="A82" s="10">
        <v>1.1</v>
      </c>
      <c r="B82" s="27" t="s">
        <v>668</v>
      </c>
      <c r="C82" s="29" t="s">
        <v>360</v>
      </c>
      <c r="D82" s="46" t="s">
        <v>669</v>
      </c>
      <c r="E82" s="29">
        <v>2017</v>
      </c>
      <c r="F82" s="29" t="s">
        <v>670</v>
      </c>
      <c r="G82" s="30">
        <v>2500</v>
      </c>
      <c r="H82" s="24"/>
      <c r="I82" s="24"/>
      <c r="J82" s="18">
        <v>2500</v>
      </c>
      <c r="K82" s="18">
        <v>2500</v>
      </c>
      <c r="L82" s="10"/>
    </row>
    <row r="83" spans="1:12" s="7" customFormat="1" ht="33">
      <c r="A83" s="10">
        <v>1.2</v>
      </c>
      <c r="B83" s="27" t="s">
        <v>671</v>
      </c>
      <c r="C83" s="29" t="s">
        <v>585</v>
      </c>
      <c r="D83" s="29" t="s">
        <v>672</v>
      </c>
      <c r="E83" s="29">
        <v>2017</v>
      </c>
      <c r="F83" s="29" t="s">
        <v>673</v>
      </c>
      <c r="G83" s="30">
        <v>1900</v>
      </c>
      <c r="H83" s="24"/>
      <c r="I83" s="24"/>
      <c r="J83" s="18">
        <v>1900</v>
      </c>
      <c r="K83" s="18">
        <v>1900</v>
      </c>
      <c r="L83" s="10"/>
    </row>
    <row r="84" spans="1:12" s="7" customFormat="1" ht="33">
      <c r="A84" s="10">
        <v>1.3</v>
      </c>
      <c r="B84" s="27" t="s">
        <v>674</v>
      </c>
      <c r="C84" s="29" t="s">
        <v>630</v>
      </c>
      <c r="D84" s="46" t="s">
        <v>675</v>
      </c>
      <c r="E84" s="29">
        <v>2017</v>
      </c>
      <c r="F84" s="29" t="s">
        <v>676</v>
      </c>
      <c r="G84" s="30">
        <v>2330.534</v>
      </c>
      <c r="H84" s="24"/>
      <c r="I84" s="24"/>
      <c r="J84" s="18">
        <v>2330.5</v>
      </c>
      <c r="K84" s="18">
        <v>2330.5</v>
      </c>
      <c r="L84" s="10"/>
    </row>
    <row r="85" spans="1:12" s="7" customFormat="1" ht="49.5">
      <c r="A85" s="10">
        <v>1.4</v>
      </c>
      <c r="B85" s="27" t="s">
        <v>677</v>
      </c>
      <c r="C85" s="29" t="s">
        <v>634</v>
      </c>
      <c r="D85" s="46" t="s">
        <v>678</v>
      </c>
      <c r="E85" s="29">
        <v>2017</v>
      </c>
      <c r="F85" s="29" t="s">
        <v>679</v>
      </c>
      <c r="G85" s="30">
        <v>2500</v>
      </c>
      <c r="H85" s="24"/>
      <c r="I85" s="24"/>
      <c r="J85" s="18">
        <v>2500</v>
      </c>
      <c r="K85" s="18">
        <v>2500</v>
      </c>
      <c r="L85" s="10"/>
    </row>
    <row r="86" spans="1:12" s="7" customFormat="1" ht="66">
      <c r="A86" s="10">
        <v>1.5</v>
      </c>
      <c r="B86" s="27" t="s">
        <v>680</v>
      </c>
      <c r="C86" s="29" t="s">
        <v>681</v>
      </c>
      <c r="D86" s="29" t="s">
        <v>682</v>
      </c>
      <c r="E86" s="29">
        <v>2017</v>
      </c>
      <c r="F86" s="29" t="s">
        <v>683</v>
      </c>
      <c r="G86" s="30">
        <v>257</v>
      </c>
      <c r="H86" s="24"/>
      <c r="I86" s="24"/>
      <c r="J86" s="18">
        <v>180</v>
      </c>
      <c r="K86" s="18">
        <v>180</v>
      </c>
      <c r="L86" s="22" t="s">
        <v>169</v>
      </c>
    </row>
    <row r="87" spans="1:12" s="7" customFormat="1" ht="66">
      <c r="A87" s="10">
        <v>1.6</v>
      </c>
      <c r="B87" s="27" t="s">
        <v>684</v>
      </c>
      <c r="C87" s="29" t="s">
        <v>681</v>
      </c>
      <c r="D87" s="29" t="s">
        <v>682</v>
      </c>
      <c r="E87" s="29">
        <v>2017</v>
      </c>
      <c r="F87" s="29" t="s">
        <v>685</v>
      </c>
      <c r="G87" s="30">
        <v>257</v>
      </c>
      <c r="H87" s="24"/>
      <c r="I87" s="24"/>
      <c r="J87" s="18">
        <v>180</v>
      </c>
      <c r="K87" s="18">
        <v>180</v>
      </c>
      <c r="L87" s="22" t="s">
        <v>169</v>
      </c>
    </row>
    <row r="88" spans="1:12" s="7" customFormat="1" ht="66">
      <c r="A88" s="10">
        <v>1.7</v>
      </c>
      <c r="B88" s="27" t="s">
        <v>686</v>
      </c>
      <c r="C88" s="29" t="s">
        <v>681</v>
      </c>
      <c r="D88" s="29" t="s">
        <v>682</v>
      </c>
      <c r="E88" s="29">
        <v>2017</v>
      </c>
      <c r="F88" s="29" t="s">
        <v>687</v>
      </c>
      <c r="G88" s="30">
        <v>257</v>
      </c>
      <c r="H88" s="24"/>
      <c r="I88" s="24"/>
      <c r="J88" s="18">
        <v>180</v>
      </c>
      <c r="K88" s="18">
        <v>180</v>
      </c>
      <c r="L88" s="22" t="s">
        <v>169</v>
      </c>
    </row>
    <row r="89" spans="1:12" s="7" customFormat="1" ht="66">
      <c r="A89" s="10">
        <v>1.8</v>
      </c>
      <c r="B89" s="27" t="s">
        <v>688</v>
      </c>
      <c r="C89" s="29" t="s">
        <v>689</v>
      </c>
      <c r="D89" s="29" t="s">
        <v>682</v>
      </c>
      <c r="E89" s="29">
        <v>2017</v>
      </c>
      <c r="F89" s="29" t="s">
        <v>690</v>
      </c>
      <c r="G89" s="30">
        <v>257</v>
      </c>
      <c r="H89" s="24"/>
      <c r="I89" s="24"/>
      <c r="J89" s="18">
        <v>180</v>
      </c>
      <c r="K89" s="18">
        <v>180</v>
      </c>
      <c r="L89" s="22" t="s">
        <v>169</v>
      </c>
    </row>
    <row r="90" spans="1:12" s="7" customFormat="1" ht="66">
      <c r="A90" s="10">
        <v>1.9</v>
      </c>
      <c r="B90" s="27" t="s">
        <v>691</v>
      </c>
      <c r="C90" s="29" t="s">
        <v>689</v>
      </c>
      <c r="D90" s="29" t="s">
        <v>682</v>
      </c>
      <c r="E90" s="29">
        <v>2017</v>
      </c>
      <c r="F90" s="29" t="s">
        <v>692</v>
      </c>
      <c r="G90" s="30">
        <v>257</v>
      </c>
      <c r="H90" s="24"/>
      <c r="I90" s="24"/>
      <c r="J90" s="18">
        <v>180</v>
      </c>
      <c r="K90" s="18">
        <v>180</v>
      </c>
      <c r="L90" s="22" t="s">
        <v>169</v>
      </c>
    </row>
    <row r="91" spans="1:12" s="7" customFormat="1" ht="33">
      <c r="A91" s="21">
        <v>1.1</v>
      </c>
      <c r="B91" s="27" t="s">
        <v>693</v>
      </c>
      <c r="C91" s="29" t="s">
        <v>694</v>
      </c>
      <c r="D91" s="29" t="s">
        <v>695</v>
      </c>
      <c r="E91" s="29">
        <v>2017</v>
      </c>
      <c r="F91" s="29" t="s">
        <v>696</v>
      </c>
      <c r="G91" s="30">
        <v>1000</v>
      </c>
      <c r="H91" s="24"/>
      <c r="I91" s="24"/>
      <c r="J91" s="18">
        <v>1000</v>
      </c>
      <c r="K91" s="18">
        <v>1000</v>
      </c>
      <c r="L91" s="10"/>
    </row>
    <row r="92" spans="1:12" s="7" customFormat="1" ht="33">
      <c r="A92" s="10">
        <v>1.11</v>
      </c>
      <c r="B92" s="27" t="s">
        <v>697</v>
      </c>
      <c r="C92" s="29" t="s">
        <v>634</v>
      </c>
      <c r="D92" s="29" t="s">
        <v>698</v>
      </c>
      <c r="E92" s="29">
        <v>2017</v>
      </c>
      <c r="F92" s="29" t="s">
        <v>699</v>
      </c>
      <c r="G92" s="30">
        <v>1050</v>
      </c>
      <c r="H92" s="24"/>
      <c r="I92" s="24"/>
      <c r="J92" s="18">
        <v>1050</v>
      </c>
      <c r="K92" s="18">
        <v>1050</v>
      </c>
      <c r="L92" s="10"/>
    </row>
    <row r="93" spans="1:12" s="7" customFormat="1" ht="66">
      <c r="A93" s="21">
        <v>1.12</v>
      </c>
      <c r="B93" s="45" t="s">
        <v>160</v>
      </c>
      <c r="C93" s="40" t="s">
        <v>585</v>
      </c>
      <c r="D93" s="29" t="s">
        <v>700</v>
      </c>
      <c r="E93" s="28" t="s">
        <v>701</v>
      </c>
      <c r="F93" s="29" t="s">
        <v>713</v>
      </c>
      <c r="G93" s="30">
        <v>2761.068</v>
      </c>
      <c r="H93" s="24"/>
      <c r="I93" s="24"/>
      <c r="J93" s="30">
        <f>K93</f>
        <v>2761.1</v>
      </c>
      <c r="K93" s="30">
        <f>261.1+2500</f>
        <v>2761.1</v>
      </c>
      <c r="L93" s="10"/>
    </row>
    <row r="94" spans="1:12" s="7" customFormat="1" ht="66">
      <c r="A94" s="10">
        <v>1.13</v>
      </c>
      <c r="B94" s="45" t="s">
        <v>161</v>
      </c>
      <c r="C94" s="40" t="s">
        <v>585</v>
      </c>
      <c r="D94" s="29" t="s">
        <v>702</v>
      </c>
      <c r="E94" s="28" t="s">
        <v>701</v>
      </c>
      <c r="F94" s="29" t="s">
        <v>714</v>
      </c>
      <c r="G94" s="30">
        <v>1731.112</v>
      </c>
      <c r="H94" s="24"/>
      <c r="I94" s="24"/>
      <c r="J94" s="30">
        <f>K94</f>
        <v>1665.2</v>
      </c>
      <c r="K94" s="30">
        <f>815.2+850</f>
        <v>1665.2</v>
      </c>
      <c r="L94" s="10"/>
    </row>
    <row r="95" spans="1:12" s="7" customFormat="1" ht="33">
      <c r="A95" s="21">
        <v>1.14</v>
      </c>
      <c r="B95" s="27" t="s">
        <v>704</v>
      </c>
      <c r="C95" s="29" t="s">
        <v>285</v>
      </c>
      <c r="D95" s="29" t="s">
        <v>705</v>
      </c>
      <c r="E95" s="29">
        <v>2017</v>
      </c>
      <c r="F95" s="29" t="s">
        <v>706</v>
      </c>
      <c r="G95" s="30">
        <v>1480</v>
      </c>
      <c r="H95" s="24"/>
      <c r="I95" s="24"/>
      <c r="J95" s="18">
        <v>1480</v>
      </c>
      <c r="K95" s="18">
        <v>1480</v>
      </c>
      <c r="L95" s="10"/>
    </row>
    <row r="96" spans="1:12" s="7" customFormat="1" ht="33">
      <c r="A96" s="10">
        <v>1.15</v>
      </c>
      <c r="B96" s="48" t="s">
        <v>707</v>
      </c>
      <c r="C96" s="49" t="s">
        <v>708</v>
      </c>
      <c r="D96" s="29" t="s">
        <v>709</v>
      </c>
      <c r="E96" s="50">
        <v>2017</v>
      </c>
      <c r="F96" s="29" t="s">
        <v>710</v>
      </c>
      <c r="G96" s="31">
        <v>200</v>
      </c>
      <c r="H96" s="24"/>
      <c r="I96" s="24"/>
      <c r="J96" s="31">
        <v>200</v>
      </c>
      <c r="K96" s="31">
        <v>200</v>
      </c>
      <c r="L96" s="10"/>
    </row>
    <row r="97" spans="1:12" s="7" customFormat="1" ht="16.5">
      <c r="A97" s="8">
        <v>2</v>
      </c>
      <c r="B97" s="51" t="s">
        <v>379</v>
      </c>
      <c r="C97" s="42"/>
      <c r="D97" s="52"/>
      <c r="E97" s="28" t="s">
        <v>701</v>
      </c>
      <c r="F97" s="28"/>
      <c r="G97" s="47"/>
      <c r="H97" s="24"/>
      <c r="I97" s="24"/>
      <c r="J97" s="53">
        <v>500</v>
      </c>
      <c r="K97" s="53">
        <v>500</v>
      </c>
      <c r="L97" s="10"/>
    </row>
    <row r="98" spans="1:12" s="7" customFormat="1" ht="16.5">
      <c r="A98" s="8">
        <v>3</v>
      </c>
      <c r="B98" s="51" t="s">
        <v>348</v>
      </c>
      <c r="C98" s="42"/>
      <c r="D98" s="52"/>
      <c r="E98" s="28" t="s">
        <v>701</v>
      </c>
      <c r="F98" s="28"/>
      <c r="G98" s="47"/>
      <c r="H98" s="24"/>
      <c r="I98" s="24"/>
      <c r="J98" s="53">
        <v>400</v>
      </c>
      <c r="K98" s="53">
        <v>400</v>
      </c>
      <c r="L98" s="10"/>
    </row>
    <row r="99" spans="1:12" s="7" customFormat="1" ht="16.5">
      <c r="A99" s="8">
        <v>4</v>
      </c>
      <c r="B99" s="41" t="s">
        <v>361</v>
      </c>
      <c r="C99" s="42"/>
      <c r="D99" s="42"/>
      <c r="E99" s="28" t="s">
        <v>701</v>
      </c>
      <c r="F99" s="28"/>
      <c r="G99" s="47"/>
      <c r="H99" s="24"/>
      <c r="I99" s="24"/>
      <c r="J99" s="54">
        <f>K99</f>
        <v>1013.2</v>
      </c>
      <c r="K99" s="54">
        <f>2050+4+6+29.5-1076.3</f>
        <v>1013.2</v>
      </c>
      <c r="L99" s="10"/>
    </row>
    <row r="100" spans="1:12" s="7" customFormat="1" ht="16.5">
      <c r="A100" s="8" t="s">
        <v>460</v>
      </c>
      <c r="B100" s="51" t="s">
        <v>212</v>
      </c>
      <c r="C100" s="52"/>
      <c r="D100" s="52"/>
      <c r="E100" s="55"/>
      <c r="F100" s="55"/>
      <c r="G100" s="47">
        <f>G103+G101+G102+G105+G114+G117+G123</f>
        <v>29524.673</v>
      </c>
      <c r="H100" s="47">
        <f>H103+H101+H102+H105+H114+H117+H123</f>
        <v>0</v>
      </c>
      <c r="I100" s="47">
        <f>I103+I101+I102+I105+I114+I117+I123</f>
        <v>0</v>
      </c>
      <c r="J100" s="47">
        <f>J103+J101+J102+J105+J114+J117+J123</f>
        <v>45000</v>
      </c>
      <c r="K100" s="47">
        <f>K103+K101+K102+K105+K114+K117+K123</f>
        <v>45000</v>
      </c>
      <c r="L100" s="56"/>
    </row>
    <row r="101" spans="1:12" s="7" customFormat="1" ht="16.5">
      <c r="A101" s="8">
        <v>1</v>
      </c>
      <c r="B101" s="51" t="s">
        <v>715</v>
      </c>
      <c r="C101" s="52"/>
      <c r="D101" s="52"/>
      <c r="E101" s="55"/>
      <c r="F101" s="55"/>
      <c r="G101" s="47"/>
      <c r="H101" s="47"/>
      <c r="I101" s="30"/>
      <c r="J101" s="53">
        <v>4500</v>
      </c>
      <c r="K101" s="53">
        <v>4500</v>
      </c>
      <c r="L101" s="57"/>
    </row>
    <row r="102" spans="1:12" s="7" customFormat="1" ht="16.5">
      <c r="A102" s="8">
        <v>2</v>
      </c>
      <c r="B102" s="51" t="s">
        <v>280</v>
      </c>
      <c r="C102" s="52"/>
      <c r="D102" s="52"/>
      <c r="E102" s="55"/>
      <c r="F102" s="55"/>
      <c r="G102" s="47"/>
      <c r="H102" s="47"/>
      <c r="I102" s="30"/>
      <c r="J102" s="53">
        <v>11880</v>
      </c>
      <c r="K102" s="53">
        <v>11880</v>
      </c>
      <c r="L102" s="57"/>
    </row>
    <row r="103" spans="1:12" s="7" customFormat="1" ht="16.5">
      <c r="A103" s="8">
        <v>3</v>
      </c>
      <c r="B103" s="58" t="s">
        <v>716</v>
      </c>
      <c r="C103" s="29"/>
      <c r="D103" s="29"/>
      <c r="E103" s="28"/>
      <c r="F103" s="28"/>
      <c r="G103" s="30">
        <f>G104</f>
        <v>2110</v>
      </c>
      <c r="H103" s="30"/>
      <c r="I103" s="30"/>
      <c r="J103" s="47">
        <f>J104</f>
        <v>2110</v>
      </c>
      <c r="K103" s="47">
        <f>K104</f>
        <v>2110</v>
      </c>
      <c r="L103" s="56"/>
    </row>
    <row r="104" spans="1:12" s="7" customFormat="1" ht="49.5">
      <c r="A104" s="8">
        <v>3.1</v>
      </c>
      <c r="B104" s="48" t="s">
        <v>717</v>
      </c>
      <c r="C104" s="49" t="s">
        <v>585</v>
      </c>
      <c r="D104" s="4" t="s">
        <v>718</v>
      </c>
      <c r="E104" s="29">
        <v>2015</v>
      </c>
      <c r="F104" s="4" t="s">
        <v>722</v>
      </c>
      <c r="G104" s="30">
        <v>2110</v>
      </c>
      <c r="H104" s="24"/>
      <c r="I104" s="24"/>
      <c r="J104" s="18">
        <v>2110</v>
      </c>
      <c r="K104" s="18">
        <v>2110</v>
      </c>
      <c r="L104" s="59"/>
    </row>
    <row r="105" spans="1:12" s="7" customFormat="1" ht="16.5">
      <c r="A105" s="8">
        <v>4</v>
      </c>
      <c r="B105" s="58" t="s">
        <v>667</v>
      </c>
      <c r="C105" s="49"/>
      <c r="D105" s="29"/>
      <c r="E105" s="29"/>
      <c r="F105" s="29"/>
      <c r="G105" s="47">
        <f>SUM(G106:G113)</f>
        <v>15887.072</v>
      </c>
      <c r="H105" s="47"/>
      <c r="I105" s="47"/>
      <c r="J105" s="47">
        <f>SUM(J106:J113)</f>
        <v>14648.099999999999</v>
      </c>
      <c r="K105" s="47">
        <f>SUM(K106:K113)</f>
        <v>14648.099999999999</v>
      </c>
      <c r="L105" s="56"/>
    </row>
    <row r="106" spans="1:12" s="7" customFormat="1" ht="33">
      <c r="A106" s="10">
        <v>4.1</v>
      </c>
      <c r="B106" s="48" t="s">
        <v>723</v>
      </c>
      <c r="C106" s="49" t="s">
        <v>585</v>
      </c>
      <c r="D106" s="29" t="s">
        <v>724</v>
      </c>
      <c r="E106" s="29">
        <v>2017</v>
      </c>
      <c r="F106" s="29" t="s">
        <v>725</v>
      </c>
      <c r="G106" s="30">
        <v>920</v>
      </c>
      <c r="H106" s="24"/>
      <c r="I106" s="24"/>
      <c r="J106" s="18">
        <v>920</v>
      </c>
      <c r="K106" s="18">
        <v>920</v>
      </c>
      <c r="L106" s="59"/>
    </row>
    <row r="107" spans="1:12" s="7" customFormat="1" ht="33">
      <c r="A107" s="10">
        <v>4.2</v>
      </c>
      <c r="B107" s="48" t="s">
        <v>726</v>
      </c>
      <c r="C107" s="29" t="s">
        <v>727</v>
      </c>
      <c r="D107" s="29" t="s">
        <v>728</v>
      </c>
      <c r="E107" s="29">
        <v>2017</v>
      </c>
      <c r="F107" s="29" t="s">
        <v>729</v>
      </c>
      <c r="G107" s="30">
        <v>943.772</v>
      </c>
      <c r="H107" s="24"/>
      <c r="I107" s="24"/>
      <c r="J107" s="18">
        <v>943.8</v>
      </c>
      <c r="K107" s="18">
        <v>943.8</v>
      </c>
      <c r="L107" s="59"/>
    </row>
    <row r="108" spans="1:12" s="7" customFormat="1" ht="49.5">
      <c r="A108" s="10">
        <v>4.3</v>
      </c>
      <c r="B108" s="48" t="s">
        <v>730</v>
      </c>
      <c r="C108" s="49" t="s">
        <v>310</v>
      </c>
      <c r="D108" s="46" t="s">
        <v>731</v>
      </c>
      <c r="E108" s="50">
        <v>2017</v>
      </c>
      <c r="F108" s="29" t="s">
        <v>732</v>
      </c>
      <c r="G108" s="31">
        <v>2284</v>
      </c>
      <c r="H108" s="24"/>
      <c r="I108" s="24"/>
      <c r="J108" s="31">
        <v>2284</v>
      </c>
      <c r="K108" s="31">
        <v>2284</v>
      </c>
      <c r="L108" s="32"/>
    </row>
    <row r="109" spans="1:12" s="7" customFormat="1" ht="33">
      <c r="A109" s="10">
        <v>4.4</v>
      </c>
      <c r="B109" s="27" t="s">
        <v>733</v>
      </c>
      <c r="C109" s="29" t="s">
        <v>281</v>
      </c>
      <c r="D109" s="29" t="s">
        <v>734</v>
      </c>
      <c r="E109" s="29">
        <v>2017</v>
      </c>
      <c r="F109" s="29" t="s">
        <v>735</v>
      </c>
      <c r="G109" s="30">
        <v>360</v>
      </c>
      <c r="H109" s="24"/>
      <c r="I109" s="24"/>
      <c r="J109" s="18">
        <v>180</v>
      </c>
      <c r="K109" s="18">
        <v>180</v>
      </c>
      <c r="L109" s="59"/>
    </row>
    <row r="110" spans="1:12" s="7" customFormat="1" ht="49.5">
      <c r="A110" s="10">
        <v>4.5</v>
      </c>
      <c r="B110" s="27" t="s">
        <v>736</v>
      </c>
      <c r="C110" s="40" t="s">
        <v>585</v>
      </c>
      <c r="D110" s="29" t="s">
        <v>737</v>
      </c>
      <c r="E110" s="29">
        <v>2017</v>
      </c>
      <c r="F110" s="29" t="s">
        <v>738</v>
      </c>
      <c r="G110" s="30">
        <v>360</v>
      </c>
      <c r="H110" s="24"/>
      <c r="I110" s="24"/>
      <c r="J110" s="18">
        <v>360</v>
      </c>
      <c r="K110" s="18">
        <v>360</v>
      </c>
      <c r="L110" s="59"/>
    </row>
    <row r="111" spans="1:12" s="7" customFormat="1" ht="99">
      <c r="A111" s="10">
        <v>4.6</v>
      </c>
      <c r="B111" s="48" t="s">
        <v>739</v>
      </c>
      <c r="C111" s="19" t="s">
        <v>585</v>
      </c>
      <c r="D111" s="29" t="s">
        <v>740</v>
      </c>
      <c r="E111" s="50">
        <v>2017</v>
      </c>
      <c r="F111" s="29" t="s">
        <v>741</v>
      </c>
      <c r="G111" s="31">
        <v>1050</v>
      </c>
      <c r="H111" s="24"/>
      <c r="I111" s="24"/>
      <c r="J111" s="31">
        <f>100*3</f>
        <v>300</v>
      </c>
      <c r="K111" s="31">
        <f>100*3</f>
        <v>300</v>
      </c>
      <c r="L111" s="22" t="s">
        <v>477</v>
      </c>
    </row>
    <row r="112" spans="1:12" s="7" customFormat="1" ht="82.5">
      <c r="A112" s="10">
        <v>4.7</v>
      </c>
      <c r="B112" s="45" t="s">
        <v>805</v>
      </c>
      <c r="C112" s="40" t="s">
        <v>585</v>
      </c>
      <c r="D112" s="40" t="s">
        <v>742</v>
      </c>
      <c r="E112" s="28" t="s">
        <v>701</v>
      </c>
      <c r="F112" s="29" t="s">
        <v>806</v>
      </c>
      <c r="G112" s="30">
        <v>9969.3</v>
      </c>
      <c r="H112" s="24"/>
      <c r="I112" s="24"/>
      <c r="J112" s="30">
        <f>K112</f>
        <v>9594.3</v>
      </c>
      <c r="K112" s="30">
        <f>594.3+9000</f>
        <v>9594.3</v>
      </c>
      <c r="L112" s="60"/>
    </row>
    <row r="113" spans="1:12" s="7" customFormat="1" ht="66">
      <c r="A113" s="10">
        <v>4.8</v>
      </c>
      <c r="B113" s="45" t="s">
        <v>162</v>
      </c>
      <c r="C113" s="40" t="s">
        <v>585</v>
      </c>
      <c r="D113" s="29" t="s">
        <v>702</v>
      </c>
      <c r="E113" s="28" t="s">
        <v>701</v>
      </c>
      <c r="F113" s="29" t="s">
        <v>714</v>
      </c>
      <c r="G113" s="30"/>
      <c r="H113" s="24"/>
      <c r="I113" s="24"/>
      <c r="J113" s="30">
        <v>66</v>
      </c>
      <c r="K113" s="30">
        <v>66</v>
      </c>
      <c r="L113" s="60"/>
    </row>
    <row r="114" spans="1:12" s="7" customFormat="1" ht="16.5">
      <c r="A114" s="8">
        <v>5</v>
      </c>
      <c r="B114" s="58" t="s">
        <v>743</v>
      </c>
      <c r="C114" s="40"/>
      <c r="D114" s="29"/>
      <c r="E114" s="29"/>
      <c r="F114" s="29"/>
      <c r="G114" s="47">
        <f>G115+G116</f>
        <v>767</v>
      </c>
      <c r="H114" s="24"/>
      <c r="I114" s="24"/>
      <c r="J114" s="47">
        <f>J115+J116</f>
        <v>767</v>
      </c>
      <c r="K114" s="47">
        <f>K115+K116</f>
        <v>767</v>
      </c>
      <c r="L114" s="56"/>
    </row>
    <row r="115" spans="1:12" s="7" customFormat="1" ht="33">
      <c r="A115" s="10">
        <v>5.1</v>
      </c>
      <c r="B115" s="27" t="s">
        <v>744</v>
      </c>
      <c r="C115" s="29" t="s">
        <v>727</v>
      </c>
      <c r="D115" s="29" t="s">
        <v>702</v>
      </c>
      <c r="E115" s="29">
        <v>2017</v>
      </c>
      <c r="F115" s="29"/>
      <c r="G115" s="30">
        <v>391</v>
      </c>
      <c r="H115" s="24"/>
      <c r="I115" s="24"/>
      <c r="J115" s="18">
        <v>391</v>
      </c>
      <c r="K115" s="18">
        <v>391</v>
      </c>
      <c r="L115" s="59"/>
    </row>
    <row r="116" spans="1:12" s="7" customFormat="1" ht="33">
      <c r="A116" s="10">
        <v>5.2</v>
      </c>
      <c r="B116" s="27" t="s">
        <v>745</v>
      </c>
      <c r="C116" s="29" t="s">
        <v>283</v>
      </c>
      <c r="D116" s="29" t="s">
        <v>702</v>
      </c>
      <c r="E116" s="29">
        <v>2017</v>
      </c>
      <c r="F116" s="29"/>
      <c r="G116" s="30">
        <v>376</v>
      </c>
      <c r="H116" s="24"/>
      <c r="I116" s="24"/>
      <c r="J116" s="18">
        <v>376</v>
      </c>
      <c r="K116" s="18">
        <v>376</v>
      </c>
      <c r="L116" s="59"/>
    </row>
    <row r="117" spans="1:12" s="7" customFormat="1" ht="16.5">
      <c r="A117" s="8">
        <v>6</v>
      </c>
      <c r="B117" s="58" t="s">
        <v>746</v>
      </c>
      <c r="C117" s="29"/>
      <c r="D117" s="29"/>
      <c r="E117" s="29"/>
      <c r="F117" s="29"/>
      <c r="G117" s="47">
        <f>SUM(G118:G122)</f>
        <v>10760.600999999999</v>
      </c>
      <c r="H117" s="47">
        <f>SUM(H118:H122)</f>
        <v>0</v>
      </c>
      <c r="I117" s="47">
        <f>SUM(I118:I122)</f>
        <v>0</v>
      </c>
      <c r="J117" s="47">
        <f>SUM(J118:J122)</f>
        <v>10194.9</v>
      </c>
      <c r="K117" s="47">
        <f>SUM(K118:K122)</f>
        <v>10194.9</v>
      </c>
      <c r="L117" s="56"/>
    </row>
    <row r="118" spans="1:12" s="7" customFormat="1" ht="33">
      <c r="A118" s="10">
        <v>6.1</v>
      </c>
      <c r="B118" s="27" t="s">
        <v>747</v>
      </c>
      <c r="C118" s="29" t="s">
        <v>585</v>
      </c>
      <c r="D118" s="29"/>
      <c r="E118" s="29">
        <v>2017</v>
      </c>
      <c r="F118" s="29"/>
      <c r="G118" s="30">
        <v>4800</v>
      </c>
      <c r="H118" s="24"/>
      <c r="I118" s="24"/>
      <c r="J118" s="18">
        <v>4800</v>
      </c>
      <c r="K118" s="18">
        <v>4800</v>
      </c>
      <c r="L118" s="59"/>
    </row>
    <row r="119" spans="1:12" s="7" customFormat="1" ht="33">
      <c r="A119" s="10">
        <v>6.2</v>
      </c>
      <c r="B119" s="27" t="s">
        <v>748</v>
      </c>
      <c r="C119" s="29" t="s">
        <v>585</v>
      </c>
      <c r="D119" s="29"/>
      <c r="E119" s="29">
        <v>2017</v>
      </c>
      <c r="F119" s="29"/>
      <c r="G119" s="30">
        <v>500</v>
      </c>
      <c r="H119" s="24"/>
      <c r="I119" s="24"/>
      <c r="J119" s="18">
        <v>500</v>
      </c>
      <c r="K119" s="18">
        <v>500</v>
      </c>
      <c r="L119" s="59"/>
    </row>
    <row r="120" spans="1:12" s="7" customFormat="1" ht="33">
      <c r="A120" s="10">
        <v>6.3</v>
      </c>
      <c r="B120" s="27" t="s">
        <v>749</v>
      </c>
      <c r="C120" s="29" t="s">
        <v>585</v>
      </c>
      <c r="D120" s="29"/>
      <c r="E120" s="29">
        <v>2017</v>
      </c>
      <c r="F120" s="29"/>
      <c r="G120" s="30">
        <v>99</v>
      </c>
      <c r="H120" s="24"/>
      <c r="I120" s="24"/>
      <c r="J120" s="18">
        <v>99</v>
      </c>
      <c r="K120" s="18">
        <v>99</v>
      </c>
      <c r="L120" s="59"/>
    </row>
    <row r="121" spans="1:12" s="7" customFormat="1" ht="49.5">
      <c r="A121" s="10">
        <v>6.4</v>
      </c>
      <c r="B121" s="45" t="s">
        <v>762</v>
      </c>
      <c r="C121" s="40" t="s">
        <v>585</v>
      </c>
      <c r="D121" s="50"/>
      <c r="E121" s="50">
        <v>2017</v>
      </c>
      <c r="F121" s="40" t="s">
        <v>763</v>
      </c>
      <c r="G121" s="30">
        <v>4169.047</v>
      </c>
      <c r="H121" s="31"/>
      <c r="I121" s="24"/>
      <c r="J121" s="30">
        <v>4169.05</v>
      </c>
      <c r="K121" s="30">
        <v>4169.05</v>
      </c>
      <c r="L121" s="60"/>
    </row>
    <row r="122" spans="1:12" s="7" customFormat="1" ht="33">
      <c r="A122" s="10">
        <v>6.5</v>
      </c>
      <c r="B122" s="45" t="s">
        <v>751</v>
      </c>
      <c r="C122" s="40" t="s">
        <v>429</v>
      </c>
      <c r="D122" s="50"/>
      <c r="E122" s="50">
        <v>2017</v>
      </c>
      <c r="F122" s="40" t="s">
        <v>752</v>
      </c>
      <c r="G122" s="30">
        <v>1192.554</v>
      </c>
      <c r="H122" s="31"/>
      <c r="I122" s="24"/>
      <c r="J122" s="30">
        <f>K122</f>
        <v>626.8499999999999</v>
      </c>
      <c r="K122" s="30">
        <f>1192.55-565.7</f>
        <v>626.8499999999999</v>
      </c>
      <c r="L122" s="60"/>
    </row>
    <row r="123" spans="1:12" s="7" customFormat="1" ht="16.5">
      <c r="A123" s="8">
        <v>7</v>
      </c>
      <c r="B123" s="51" t="s">
        <v>750</v>
      </c>
      <c r="C123" s="42"/>
      <c r="D123" s="52"/>
      <c r="E123" s="28" t="s">
        <v>701</v>
      </c>
      <c r="F123" s="28"/>
      <c r="G123" s="47"/>
      <c r="H123" s="24"/>
      <c r="I123" s="24"/>
      <c r="J123" s="53">
        <v>900</v>
      </c>
      <c r="K123" s="53">
        <v>900</v>
      </c>
      <c r="L123" s="61"/>
    </row>
    <row r="124" spans="1:12" s="7" customFormat="1" ht="33">
      <c r="A124" s="8" t="s">
        <v>213</v>
      </c>
      <c r="B124" s="41" t="s">
        <v>168</v>
      </c>
      <c r="C124" s="42"/>
      <c r="D124" s="52"/>
      <c r="E124" s="55"/>
      <c r="F124" s="55"/>
      <c r="G124" s="47">
        <f>G125+G126+G127+G144+G149</f>
        <v>22503.047250999996</v>
      </c>
      <c r="H124" s="47">
        <f>H125+H126+H127+H144+H149</f>
        <v>0</v>
      </c>
      <c r="I124" s="47">
        <f>I125+I126+I127+I144+I149</f>
        <v>0</v>
      </c>
      <c r="J124" s="47">
        <f>J125+J126+J127+J144+J149</f>
        <v>26139.117000000002</v>
      </c>
      <c r="K124" s="47">
        <f>K125+K126+K127+K144+K149</f>
        <v>26139.117000000002</v>
      </c>
      <c r="L124" s="61"/>
    </row>
    <row r="125" spans="1:12" s="7" customFormat="1" ht="16.5">
      <c r="A125" s="8">
        <v>1</v>
      </c>
      <c r="B125" s="51" t="s">
        <v>715</v>
      </c>
      <c r="C125" s="52"/>
      <c r="D125" s="52"/>
      <c r="E125" s="28" t="s">
        <v>701</v>
      </c>
      <c r="F125" s="28"/>
      <c r="G125" s="47">
        <f>I125</f>
        <v>0</v>
      </c>
      <c r="H125" s="47"/>
      <c r="I125" s="53"/>
      <c r="J125" s="47">
        <v>1500</v>
      </c>
      <c r="K125" s="47">
        <v>1500</v>
      </c>
      <c r="L125" s="61"/>
    </row>
    <row r="126" spans="1:12" s="7" customFormat="1" ht="16.5">
      <c r="A126" s="8">
        <v>2</v>
      </c>
      <c r="B126" s="51" t="s">
        <v>764</v>
      </c>
      <c r="C126" s="52"/>
      <c r="D126" s="52"/>
      <c r="E126" s="28" t="s">
        <v>701</v>
      </c>
      <c r="F126" s="28"/>
      <c r="G126" s="47">
        <f>I126</f>
        <v>0</v>
      </c>
      <c r="H126" s="47"/>
      <c r="I126" s="53"/>
      <c r="J126" s="47">
        <v>4500</v>
      </c>
      <c r="K126" s="47">
        <v>4500</v>
      </c>
      <c r="L126" s="61"/>
    </row>
    <row r="127" spans="1:12" s="7" customFormat="1" ht="16.5">
      <c r="A127" s="8">
        <v>3</v>
      </c>
      <c r="B127" s="41" t="s">
        <v>591</v>
      </c>
      <c r="C127" s="52"/>
      <c r="D127" s="52"/>
      <c r="E127" s="55"/>
      <c r="F127" s="55"/>
      <c r="G127" s="47">
        <f>SUM(G128:G143)</f>
        <v>21269.793999999998</v>
      </c>
      <c r="H127" s="47">
        <f>SUM(H128:H143)</f>
        <v>0</v>
      </c>
      <c r="I127" s="47">
        <f>SUM(I128:I143)</f>
        <v>0</v>
      </c>
      <c r="J127" s="47">
        <f>SUM(J128:J143)</f>
        <v>18339.757</v>
      </c>
      <c r="K127" s="47">
        <f>SUM(K128:K143)</f>
        <v>18339.757</v>
      </c>
      <c r="L127" s="61"/>
    </row>
    <row r="128" spans="1:12" s="7" customFormat="1" ht="33">
      <c r="A128" s="10">
        <v>3.1</v>
      </c>
      <c r="B128" s="45" t="s">
        <v>765</v>
      </c>
      <c r="C128" s="40" t="s">
        <v>585</v>
      </c>
      <c r="D128" s="29" t="s">
        <v>700</v>
      </c>
      <c r="E128" s="28" t="s">
        <v>701</v>
      </c>
      <c r="F128" s="29" t="s">
        <v>782</v>
      </c>
      <c r="G128" s="30">
        <v>2720</v>
      </c>
      <c r="H128" s="30"/>
      <c r="I128" s="18"/>
      <c r="J128" s="30">
        <v>2720</v>
      </c>
      <c r="K128" s="30">
        <v>2720</v>
      </c>
      <c r="L128" s="61"/>
    </row>
    <row r="129" spans="1:12" s="7" customFormat="1" ht="33">
      <c r="A129" s="10">
        <v>3.2</v>
      </c>
      <c r="B129" s="45" t="s">
        <v>766</v>
      </c>
      <c r="C129" s="40" t="s">
        <v>767</v>
      </c>
      <c r="D129" s="40" t="s">
        <v>783</v>
      </c>
      <c r="E129" s="28" t="s">
        <v>701</v>
      </c>
      <c r="F129" s="29" t="s">
        <v>784</v>
      </c>
      <c r="G129" s="30">
        <v>2000</v>
      </c>
      <c r="H129" s="30"/>
      <c r="I129" s="18"/>
      <c r="J129" s="30">
        <v>2000</v>
      </c>
      <c r="K129" s="30">
        <v>2000</v>
      </c>
      <c r="L129" s="61"/>
    </row>
    <row r="130" spans="1:12" s="7" customFormat="1" ht="115.5">
      <c r="A130" s="10">
        <v>3.3</v>
      </c>
      <c r="B130" s="45" t="s">
        <v>804</v>
      </c>
      <c r="C130" s="40" t="s">
        <v>585</v>
      </c>
      <c r="D130" s="40" t="s">
        <v>163</v>
      </c>
      <c r="E130" s="28" t="s">
        <v>701</v>
      </c>
      <c r="F130" s="29" t="s">
        <v>164</v>
      </c>
      <c r="G130" s="30">
        <v>4569.513</v>
      </c>
      <c r="H130" s="30"/>
      <c r="I130" s="18"/>
      <c r="J130" s="30">
        <f>710+3309.5</f>
        <v>4019.5</v>
      </c>
      <c r="K130" s="30">
        <f>710+3309.5</f>
        <v>4019.5</v>
      </c>
      <c r="L130" s="10"/>
    </row>
    <row r="131" spans="1:12" s="7" customFormat="1" ht="33">
      <c r="A131" s="10">
        <v>3.4</v>
      </c>
      <c r="B131" s="27" t="s">
        <v>733</v>
      </c>
      <c r="C131" s="29" t="s">
        <v>281</v>
      </c>
      <c r="D131" s="29" t="s">
        <v>734</v>
      </c>
      <c r="E131" s="29">
        <v>2017</v>
      </c>
      <c r="F131" s="29" t="s">
        <v>735</v>
      </c>
      <c r="G131" s="30">
        <v>360</v>
      </c>
      <c r="H131" s="18"/>
      <c r="I131" s="18"/>
      <c r="J131" s="18">
        <v>180</v>
      </c>
      <c r="K131" s="18">
        <v>180</v>
      </c>
      <c r="L131" s="10"/>
    </row>
    <row r="132" spans="1:12" s="7" customFormat="1" ht="66">
      <c r="A132" s="10">
        <v>3.5</v>
      </c>
      <c r="B132" s="27" t="s">
        <v>768</v>
      </c>
      <c r="C132" s="49" t="s">
        <v>769</v>
      </c>
      <c r="D132" s="29" t="s">
        <v>682</v>
      </c>
      <c r="E132" s="29">
        <v>2017</v>
      </c>
      <c r="F132" s="29" t="s">
        <v>785</v>
      </c>
      <c r="G132" s="30">
        <v>257</v>
      </c>
      <c r="H132" s="30"/>
      <c r="I132" s="18"/>
      <c r="J132" s="30">
        <v>180</v>
      </c>
      <c r="K132" s="30">
        <v>180</v>
      </c>
      <c r="L132" s="22" t="s">
        <v>169</v>
      </c>
    </row>
    <row r="133" spans="1:12" s="7" customFormat="1" ht="33">
      <c r="A133" s="10">
        <v>3.6</v>
      </c>
      <c r="B133" s="27" t="s">
        <v>770</v>
      </c>
      <c r="C133" s="49" t="s">
        <v>769</v>
      </c>
      <c r="D133" s="29" t="s">
        <v>786</v>
      </c>
      <c r="E133" s="29">
        <v>2017</v>
      </c>
      <c r="F133" s="29" t="s">
        <v>787</v>
      </c>
      <c r="G133" s="30">
        <v>1000</v>
      </c>
      <c r="H133" s="18"/>
      <c r="I133" s="18"/>
      <c r="J133" s="18">
        <v>1000</v>
      </c>
      <c r="K133" s="18">
        <v>1000</v>
      </c>
      <c r="L133" s="10"/>
    </row>
    <row r="134" spans="1:12" s="7" customFormat="1" ht="33">
      <c r="A134" s="10">
        <v>3.7</v>
      </c>
      <c r="B134" s="27" t="s">
        <v>771</v>
      </c>
      <c r="C134" s="29" t="s">
        <v>285</v>
      </c>
      <c r="D134" s="29" t="s">
        <v>702</v>
      </c>
      <c r="E134" s="29">
        <v>2017</v>
      </c>
      <c r="F134" s="29" t="s">
        <v>788</v>
      </c>
      <c r="G134" s="30">
        <v>1920</v>
      </c>
      <c r="H134" s="18"/>
      <c r="I134" s="18"/>
      <c r="J134" s="18">
        <v>1920</v>
      </c>
      <c r="K134" s="18">
        <v>1920</v>
      </c>
      <c r="L134" s="10"/>
    </row>
    <row r="135" spans="1:12" s="7" customFormat="1" ht="33">
      <c r="A135" s="10">
        <v>3.8</v>
      </c>
      <c r="B135" s="48" t="s">
        <v>772</v>
      </c>
      <c r="C135" s="49" t="s">
        <v>360</v>
      </c>
      <c r="D135" s="49" t="s">
        <v>789</v>
      </c>
      <c r="E135" s="50">
        <v>2017</v>
      </c>
      <c r="F135" s="29" t="s">
        <v>790</v>
      </c>
      <c r="G135" s="31">
        <v>800</v>
      </c>
      <c r="H135" s="31"/>
      <c r="I135" s="18"/>
      <c r="J135" s="31">
        <v>800</v>
      </c>
      <c r="K135" s="31">
        <v>800</v>
      </c>
      <c r="L135" s="10"/>
    </row>
    <row r="136" spans="1:12" s="7" customFormat="1" ht="33">
      <c r="A136" s="10">
        <v>3.9</v>
      </c>
      <c r="B136" s="48" t="s">
        <v>773</v>
      </c>
      <c r="C136" s="49" t="s">
        <v>774</v>
      </c>
      <c r="D136" s="29" t="s">
        <v>709</v>
      </c>
      <c r="E136" s="50">
        <v>2017</v>
      </c>
      <c r="F136" s="29" t="s">
        <v>791</v>
      </c>
      <c r="G136" s="31">
        <v>200</v>
      </c>
      <c r="H136" s="31"/>
      <c r="I136" s="18"/>
      <c r="J136" s="31">
        <v>200</v>
      </c>
      <c r="K136" s="31">
        <v>200</v>
      </c>
      <c r="L136" s="10"/>
    </row>
    <row r="137" spans="1:12" s="7" customFormat="1" ht="33">
      <c r="A137" s="21">
        <v>3.1</v>
      </c>
      <c r="B137" s="48" t="s">
        <v>775</v>
      </c>
      <c r="C137" s="49" t="s">
        <v>435</v>
      </c>
      <c r="D137" s="29" t="s">
        <v>709</v>
      </c>
      <c r="E137" s="50">
        <v>2017</v>
      </c>
      <c r="F137" s="29" t="s">
        <v>792</v>
      </c>
      <c r="G137" s="31">
        <v>200</v>
      </c>
      <c r="H137" s="31"/>
      <c r="I137" s="18"/>
      <c r="J137" s="31">
        <v>200</v>
      </c>
      <c r="K137" s="31">
        <v>200</v>
      </c>
      <c r="L137" s="10"/>
    </row>
    <row r="138" spans="1:12" s="7" customFormat="1" ht="33">
      <c r="A138" s="10">
        <v>3.11</v>
      </c>
      <c r="B138" s="48" t="s">
        <v>776</v>
      </c>
      <c r="C138" s="49" t="s">
        <v>310</v>
      </c>
      <c r="D138" s="29" t="s">
        <v>702</v>
      </c>
      <c r="E138" s="50">
        <v>2017</v>
      </c>
      <c r="F138" s="29" t="s">
        <v>793</v>
      </c>
      <c r="G138" s="31">
        <v>1200</v>
      </c>
      <c r="H138" s="31"/>
      <c r="I138" s="18"/>
      <c r="J138" s="31">
        <v>1200</v>
      </c>
      <c r="K138" s="31">
        <v>1200</v>
      </c>
      <c r="L138" s="10"/>
    </row>
    <row r="139" spans="1:12" s="7" customFormat="1" ht="33">
      <c r="A139" s="21">
        <v>3.12</v>
      </c>
      <c r="B139" s="48" t="s">
        <v>777</v>
      </c>
      <c r="C139" s="49" t="s">
        <v>442</v>
      </c>
      <c r="D139" s="40" t="s">
        <v>794</v>
      </c>
      <c r="E139" s="50">
        <v>2017</v>
      </c>
      <c r="F139" s="29" t="s">
        <v>795</v>
      </c>
      <c r="G139" s="31">
        <v>1000</v>
      </c>
      <c r="H139" s="31"/>
      <c r="I139" s="18"/>
      <c r="J139" s="31">
        <v>1000</v>
      </c>
      <c r="K139" s="31">
        <v>1000</v>
      </c>
      <c r="L139" s="10"/>
    </row>
    <row r="140" spans="1:12" s="7" customFormat="1" ht="33">
      <c r="A140" s="10">
        <v>3.13</v>
      </c>
      <c r="B140" s="48" t="s">
        <v>778</v>
      </c>
      <c r="C140" s="19" t="s">
        <v>779</v>
      </c>
      <c r="D140" s="40" t="s">
        <v>796</v>
      </c>
      <c r="E140" s="50">
        <v>2017</v>
      </c>
      <c r="F140" s="29" t="s">
        <v>797</v>
      </c>
      <c r="G140" s="31">
        <v>1000</v>
      </c>
      <c r="H140" s="31"/>
      <c r="I140" s="62"/>
      <c r="J140" s="31">
        <v>1000</v>
      </c>
      <c r="K140" s="31">
        <v>1000</v>
      </c>
      <c r="L140" s="10"/>
    </row>
    <row r="141" spans="1:12" s="7" customFormat="1" ht="33">
      <c r="A141" s="21">
        <v>3.14</v>
      </c>
      <c r="B141" s="48" t="s">
        <v>780</v>
      </c>
      <c r="C141" s="19" t="s">
        <v>694</v>
      </c>
      <c r="D141" s="40" t="s">
        <v>798</v>
      </c>
      <c r="E141" s="50">
        <v>2017</v>
      </c>
      <c r="F141" s="29" t="s">
        <v>799</v>
      </c>
      <c r="G141" s="31">
        <v>600</v>
      </c>
      <c r="H141" s="31"/>
      <c r="I141" s="62"/>
      <c r="J141" s="31">
        <v>600</v>
      </c>
      <c r="K141" s="31">
        <v>600</v>
      </c>
      <c r="L141" s="10"/>
    </row>
    <row r="142" spans="1:12" s="7" customFormat="1" ht="33">
      <c r="A142" s="10">
        <v>3.15</v>
      </c>
      <c r="B142" s="48" t="s">
        <v>781</v>
      </c>
      <c r="C142" s="19" t="s">
        <v>585</v>
      </c>
      <c r="D142" s="29" t="s">
        <v>800</v>
      </c>
      <c r="E142" s="50">
        <v>2017</v>
      </c>
      <c r="F142" s="29" t="s">
        <v>801</v>
      </c>
      <c r="G142" s="31">
        <v>838.1</v>
      </c>
      <c r="H142" s="31"/>
      <c r="I142" s="62"/>
      <c r="J142" s="31">
        <v>838.077</v>
      </c>
      <c r="K142" s="31">
        <v>838.077</v>
      </c>
      <c r="L142" s="10"/>
    </row>
    <row r="143" spans="1:12" s="7" customFormat="1" ht="66">
      <c r="A143" s="21">
        <v>3.16</v>
      </c>
      <c r="B143" s="63" t="s">
        <v>158</v>
      </c>
      <c r="C143" s="40" t="s">
        <v>585</v>
      </c>
      <c r="D143" s="50" t="s">
        <v>159</v>
      </c>
      <c r="E143" s="50">
        <v>2017</v>
      </c>
      <c r="F143" s="40" t="s">
        <v>807</v>
      </c>
      <c r="G143" s="30">
        <v>2605.181</v>
      </c>
      <c r="H143" s="30"/>
      <c r="I143" s="24"/>
      <c r="J143" s="31">
        <v>482.18</v>
      </c>
      <c r="K143" s="31">
        <v>482.18</v>
      </c>
      <c r="L143" s="64"/>
    </row>
    <row r="144" spans="1:12" s="7" customFormat="1" ht="16.5">
      <c r="A144" s="8">
        <v>4</v>
      </c>
      <c r="B144" s="65" t="s">
        <v>746</v>
      </c>
      <c r="C144" s="19"/>
      <c r="D144" s="29"/>
      <c r="E144" s="50"/>
      <c r="F144" s="29"/>
      <c r="G144" s="31">
        <f>G145+G146+G147+G148</f>
        <v>1233.253251</v>
      </c>
      <c r="H144" s="31">
        <f>H145+H146+H147+H148</f>
        <v>0</v>
      </c>
      <c r="I144" s="31">
        <f>I145+I146+I147+I148</f>
        <v>0</v>
      </c>
      <c r="J144" s="31">
        <f>J145+J146+J147+J148</f>
        <v>1798.9600000000003</v>
      </c>
      <c r="K144" s="31">
        <f>K145+K146+K147+K148</f>
        <v>1798.9600000000003</v>
      </c>
      <c r="L144" s="10"/>
    </row>
    <row r="145" spans="1:12" s="7" customFormat="1" ht="33">
      <c r="A145" s="10">
        <v>4.1</v>
      </c>
      <c r="B145" s="45" t="s">
        <v>751</v>
      </c>
      <c r="C145" s="40" t="s">
        <v>429</v>
      </c>
      <c r="D145" s="50"/>
      <c r="E145" s="50">
        <v>2017</v>
      </c>
      <c r="F145" s="40" t="s">
        <v>752</v>
      </c>
      <c r="G145" s="30"/>
      <c r="H145" s="31"/>
      <c r="I145" s="24"/>
      <c r="J145" s="30">
        <f>K145</f>
        <v>565.7</v>
      </c>
      <c r="K145" s="30">
        <v>565.7</v>
      </c>
      <c r="L145" s="10"/>
    </row>
    <row r="146" spans="1:12" s="7" customFormat="1" ht="66">
      <c r="A146" s="10">
        <v>4.2</v>
      </c>
      <c r="B146" s="48" t="s">
        <v>753</v>
      </c>
      <c r="C146" s="40" t="s">
        <v>585</v>
      </c>
      <c r="D146" s="50"/>
      <c r="E146" s="50">
        <v>2017</v>
      </c>
      <c r="F146" s="66" t="s">
        <v>754</v>
      </c>
      <c r="G146" s="31">
        <v>583.891</v>
      </c>
      <c r="H146" s="31"/>
      <c r="I146" s="24"/>
      <c r="J146" s="31">
        <v>583.89</v>
      </c>
      <c r="K146" s="31">
        <v>583.89</v>
      </c>
      <c r="L146" s="33"/>
    </row>
    <row r="147" spans="1:12" s="7" customFormat="1" ht="49.5">
      <c r="A147" s="10">
        <v>4.3</v>
      </c>
      <c r="B147" s="63" t="s">
        <v>758</v>
      </c>
      <c r="C147" s="40" t="s">
        <v>585</v>
      </c>
      <c r="D147" s="50"/>
      <c r="E147" s="50">
        <v>2017</v>
      </c>
      <c r="F147" s="66" t="s">
        <v>759</v>
      </c>
      <c r="G147" s="31">
        <v>355.377</v>
      </c>
      <c r="H147" s="31"/>
      <c r="I147" s="24"/>
      <c r="J147" s="31">
        <v>355.38</v>
      </c>
      <c r="K147" s="31">
        <v>355.38</v>
      </c>
      <c r="L147" s="10"/>
    </row>
    <row r="148" spans="1:12" s="7" customFormat="1" ht="49.5">
      <c r="A148" s="10">
        <v>4.4</v>
      </c>
      <c r="B148" s="63" t="s">
        <v>760</v>
      </c>
      <c r="C148" s="49" t="s">
        <v>451</v>
      </c>
      <c r="D148" s="29"/>
      <c r="E148" s="50">
        <v>2017</v>
      </c>
      <c r="F148" s="19" t="s">
        <v>761</v>
      </c>
      <c r="G148" s="31">
        <v>293.985251</v>
      </c>
      <c r="H148" s="31"/>
      <c r="I148" s="24"/>
      <c r="J148" s="24">
        <f>K148</f>
        <v>293.99</v>
      </c>
      <c r="K148" s="31">
        <v>293.99</v>
      </c>
      <c r="L148" s="10"/>
    </row>
    <row r="149" spans="1:12" s="7" customFormat="1" ht="16.5">
      <c r="A149" s="10">
        <v>5</v>
      </c>
      <c r="B149" s="45" t="s">
        <v>278</v>
      </c>
      <c r="C149" s="42"/>
      <c r="D149" s="42"/>
      <c r="E149" s="29">
        <v>2017</v>
      </c>
      <c r="F149" s="67"/>
      <c r="G149" s="61">
        <f>I149</f>
        <v>0</v>
      </c>
      <c r="H149" s="61"/>
      <c r="I149" s="61"/>
      <c r="J149" s="118">
        <f>K149</f>
        <v>0.40000000000009095</v>
      </c>
      <c r="K149" s="118">
        <f>2766.6+102-2868.2</f>
        <v>0.40000000000009095</v>
      </c>
      <c r="L149" s="10"/>
    </row>
    <row r="150" spans="1:12" s="7" customFormat="1" ht="16.5">
      <c r="A150" s="8" t="s">
        <v>165</v>
      </c>
      <c r="B150" s="42" t="s">
        <v>808</v>
      </c>
      <c r="C150" s="42"/>
      <c r="D150" s="42"/>
      <c r="E150" s="29"/>
      <c r="F150" s="67"/>
      <c r="G150" s="53"/>
      <c r="H150" s="53"/>
      <c r="I150" s="53"/>
      <c r="J150" s="53">
        <f>J151+J167+J185</f>
        <v>130635.264761</v>
      </c>
      <c r="K150" s="53">
        <f>K151+K167+K185</f>
        <v>130635.264761</v>
      </c>
      <c r="L150" s="10"/>
    </row>
    <row r="151" spans="1:12" s="7" customFormat="1" ht="33">
      <c r="A151" s="8" t="s">
        <v>387</v>
      </c>
      <c r="B151" s="13" t="s">
        <v>492</v>
      </c>
      <c r="C151" s="42"/>
      <c r="D151" s="42"/>
      <c r="E151" s="29"/>
      <c r="F151" s="67"/>
      <c r="G151" s="53">
        <f>G152+G164+G165+G166</f>
        <v>21134</v>
      </c>
      <c r="H151" s="53">
        <f>H152+H164+H165+H166</f>
        <v>0</v>
      </c>
      <c r="I151" s="53">
        <f>I152+I164+I165+I166</f>
        <v>0</v>
      </c>
      <c r="J151" s="53">
        <f>J152+J164+J165+J166</f>
        <v>20200</v>
      </c>
      <c r="K151" s="53">
        <f>K152+K164+K165+K166</f>
        <v>20200</v>
      </c>
      <c r="L151" s="10"/>
    </row>
    <row r="152" spans="1:12" s="7" customFormat="1" ht="33">
      <c r="A152" s="8">
        <v>1</v>
      </c>
      <c r="B152" s="68" t="s">
        <v>809</v>
      </c>
      <c r="C152" s="42"/>
      <c r="D152" s="42"/>
      <c r="E152" s="16"/>
      <c r="F152" s="16"/>
      <c r="G152" s="26">
        <f>SUM(G153:G163)</f>
        <v>21134</v>
      </c>
      <c r="H152" s="24"/>
      <c r="I152" s="24"/>
      <c r="J152" s="26">
        <f>SUM(J153:J163)</f>
        <v>17372</v>
      </c>
      <c r="K152" s="26">
        <f>SUM(K153:K163)</f>
        <v>17372</v>
      </c>
      <c r="L152" s="10"/>
    </row>
    <row r="153" spans="1:16" s="7" customFormat="1" ht="49.5">
      <c r="A153" s="10">
        <v>1.1</v>
      </c>
      <c r="B153" s="69" t="s">
        <v>810</v>
      </c>
      <c r="C153" s="22" t="s">
        <v>421</v>
      </c>
      <c r="D153" s="22" t="s">
        <v>811</v>
      </c>
      <c r="E153" s="22">
        <v>2018</v>
      </c>
      <c r="F153" s="49" t="s">
        <v>812</v>
      </c>
      <c r="G153" s="17">
        <v>800</v>
      </c>
      <c r="H153" s="24"/>
      <c r="I153" s="24"/>
      <c r="J153" s="18">
        <f aca="true" t="shared" si="3" ref="J153:J166">K153</f>
        <v>800</v>
      </c>
      <c r="K153" s="17">
        <v>800</v>
      </c>
      <c r="L153" s="10"/>
      <c r="P153" s="70"/>
    </row>
    <row r="154" spans="1:12" s="7" customFormat="1" ht="99">
      <c r="A154" s="10">
        <v>1.2</v>
      </c>
      <c r="B154" s="71" t="s">
        <v>813</v>
      </c>
      <c r="C154" s="49" t="s">
        <v>585</v>
      </c>
      <c r="D154" s="22" t="s">
        <v>814</v>
      </c>
      <c r="E154" s="22">
        <v>2018</v>
      </c>
      <c r="F154" s="49" t="s">
        <v>815</v>
      </c>
      <c r="G154" s="17">
        <v>2963</v>
      </c>
      <c r="H154" s="24"/>
      <c r="I154" s="24"/>
      <c r="J154" s="18">
        <f t="shared" si="3"/>
        <v>2963</v>
      </c>
      <c r="K154" s="17">
        <v>2963</v>
      </c>
      <c r="L154" s="10"/>
    </row>
    <row r="155" spans="1:12" s="7" customFormat="1" ht="82.5">
      <c r="A155" s="10">
        <v>1.3</v>
      </c>
      <c r="B155" s="69" t="s">
        <v>816</v>
      </c>
      <c r="C155" s="22" t="s">
        <v>817</v>
      </c>
      <c r="D155" s="22" t="s">
        <v>818</v>
      </c>
      <c r="E155" s="22">
        <v>2018</v>
      </c>
      <c r="F155" s="49" t="s">
        <v>703</v>
      </c>
      <c r="G155" s="17">
        <v>7793</v>
      </c>
      <c r="H155" s="24"/>
      <c r="I155" s="24"/>
      <c r="J155" s="18">
        <f t="shared" si="3"/>
        <v>7793</v>
      </c>
      <c r="K155" s="17">
        <v>7793</v>
      </c>
      <c r="L155" s="10"/>
    </row>
    <row r="156" spans="1:12" s="7" customFormat="1" ht="82.5">
      <c r="A156" s="10">
        <v>1.4</v>
      </c>
      <c r="B156" s="69" t="s">
        <v>819</v>
      </c>
      <c r="C156" s="22" t="s">
        <v>396</v>
      </c>
      <c r="D156" s="72" t="s">
        <v>820</v>
      </c>
      <c r="E156" s="22">
        <v>2018</v>
      </c>
      <c r="F156" s="49" t="s">
        <v>821</v>
      </c>
      <c r="G156" s="17">
        <v>3055</v>
      </c>
      <c r="H156" s="24"/>
      <c r="I156" s="24"/>
      <c r="J156" s="18">
        <f t="shared" si="3"/>
        <v>1060</v>
      </c>
      <c r="K156" s="17">
        <v>1060</v>
      </c>
      <c r="L156" s="10"/>
    </row>
    <row r="157" spans="1:12" s="7" customFormat="1" ht="49.5">
      <c r="A157" s="10">
        <v>1.5</v>
      </c>
      <c r="B157" s="69" t="s">
        <v>822</v>
      </c>
      <c r="C157" s="22" t="s">
        <v>396</v>
      </c>
      <c r="D157" s="22" t="s">
        <v>811</v>
      </c>
      <c r="E157" s="22">
        <v>2018</v>
      </c>
      <c r="F157" s="49" t="s">
        <v>823</v>
      </c>
      <c r="G157" s="17">
        <v>800</v>
      </c>
      <c r="H157" s="24"/>
      <c r="I157" s="24"/>
      <c r="J157" s="18">
        <f t="shared" si="3"/>
        <v>800</v>
      </c>
      <c r="K157" s="17">
        <v>800</v>
      </c>
      <c r="L157" s="10"/>
    </row>
    <row r="158" spans="1:12" s="7" customFormat="1" ht="82.5">
      <c r="A158" s="10">
        <v>1.6</v>
      </c>
      <c r="B158" s="71" t="s">
        <v>824</v>
      </c>
      <c r="C158" s="49" t="s">
        <v>441</v>
      </c>
      <c r="D158" s="49" t="s">
        <v>0</v>
      </c>
      <c r="E158" s="22">
        <v>2018</v>
      </c>
      <c r="F158" s="49" t="s">
        <v>1</v>
      </c>
      <c r="G158" s="17">
        <v>3680</v>
      </c>
      <c r="H158" s="24"/>
      <c r="I158" s="24"/>
      <c r="J158" s="18">
        <f t="shared" si="3"/>
        <v>2346</v>
      </c>
      <c r="K158" s="17">
        <f>3050-704</f>
        <v>2346</v>
      </c>
      <c r="L158" s="10"/>
    </row>
    <row r="159" spans="1:12" s="7" customFormat="1" ht="33">
      <c r="A159" s="10">
        <v>1.7</v>
      </c>
      <c r="B159" s="69" t="s">
        <v>2</v>
      </c>
      <c r="C159" s="22" t="s">
        <v>281</v>
      </c>
      <c r="D159" s="22" t="s">
        <v>3</v>
      </c>
      <c r="E159" s="22">
        <v>2018</v>
      </c>
      <c r="F159" s="49" t="s">
        <v>4</v>
      </c>
      <c r="G159" s="17">
        <v>300</v>
      </c>
      <c r="H159" s="24"/>
      <c r="I159" s="24"/>
      <c r="J159" s="18">
        <f t="shared" si="3"/>
        <v>300</v>
      </c>
      <c r="K159" s="17">
        <v>300</v>
      </c>
      <c r="L159" s="10"/>
    </row>
    <row r="160" spans="1:12" s="7" customFormat="1" ht="66">
      <c r="A160" s="10">
        <v>1.8</v>
      </c>
      <c r="B160" s="69" t="s">
        <v>5</v>
      </c>
      <c r="C160" s="22" t="s">
        <v>429</v>
      </c>
      <c r="D160" s="22" t="s">
        <v>6</v>
      </c>
      <c r="E160" s="22">
        <v>2018</v>
      </c>
      <c r="F160" s="49" t="s">
        <v>7</v>
      </c>
      <c r="G160" s="17">
        <v>289</v>
      </c>
      <c r="H160" s="24"/>
      <c r="I160" s="24"/>
      <c r="J160" s="18">
        <f t="shared" si="3"/>
        <v>202</v>
      </c>
      <c r="K160" s="17">
        <v>202</v>
      </c>
      <c r="L160" s="10"/>
    </row>
    <row r="161" spans="1:12" s="7" customFormat="1" ht="66">
      <c r="A161" s="10">
        <v>1.9</v>
      </c>
      <c r="B161" s="69" t="s">
        <v>802</v>
      </c>
      <c r="C161" s="22" t="s">
        <v>420</v>
      </c>
      <c r="D161" s="22" t="s">
        <v>8</v>
      </c>
      <c r="E161" s="22">
        <v>2018</v>
      </c>
      <c r="F161" s="49" t="s">
        <v>9</v>
      </c>
      <c r="G161" s="17">
        <v>577</v>
      </c>
      <c r="H161" s="24"/>
      <c r="I161" s="24"/>
      <c r="J161" s="18">
        <f t="shared" si="3"/>
        <v>404</v>
      </c>
      <c r="K161" s="17">
        <v>404</v>
      </c>
      <c r="L161" s="10"/>
    </row>
    <row r="162" spans="1:12" s="7" customFormat="1" ht="66">
      <c r="A162" s="21">
        <v>1.1</v>
      </c>
      <c r="B162" s="69" t="s">
        <v>10</v>
      </c>
      <c r="C162" s="22" t="s">
        <v>817</v>
      </c>
      <c r="D162" s="22" t="s">
        <v>11</v>
      </c>
      <c r="E162" s="22">
        <v>2018</v>
      </c>
      <c r="F162" s="49" t="s">
        <v>12</v>
      </c>
      <c r="G162" s="17">
        <v>577</v>
      </c>
      <c r="H162" s="24"/>
      <c r="I162" s="24"/>
      <c r="J162" s="18">
        <f t="shared" si="3"/>
        <v>404</v>
      </c>
      <c r="K162" s="17">
        <v>404</v>
      </c>
      <c r="L162" s="10"/>
    </row>
    <row r="163" spans="1:12" s="7" customFormat="1" ht="66">
      <c r="A163" s="10">
        <v>1.11</v>
      </c>
      <c r="B163" s="69" t="s">
        <v>13</v>
      </c>
      <c r="C163" s="22" t="s">
        <v>421</v>
      </c>
      <c r="D163" s="22" t="s">
        <v>14</v>
      </c>
      <c r="E163" s="22">
        <v>2018</v>
      </c>
      <c r="F163" s="49" t="s">
        <v>15</v>
      </c>
      <c r="G163" s="17">
        <v>300</v>
      </c>
      <c r="H163" s="24"/>
      <c r="I163" s="24"/>
      <c r="J163" s="18">
        <f t="shared" si="3"/>
        <v>300</v>
      </c>
      <c r="K163" s="17">
        <v>300</v>
      </c>
      <c r="L163" s="10"/>
    </row>
    <row r="164" spans="1:12" s="7" customFormat="1" ht="16.5">
      <c r="A164" s="8">
        <v>2</v>
      </c>
      <c r="B164" s="69" t="s">
        <v>16</v>
      </c>
      <c r="C164" s="42"/>
      <c r="D164" s="37"/>
      <c r="E164" s="22">
        <v>2018</v>
      </c>
      <c r="F164" s="22"/>
      <c r="G164" s="17"/>
      <c r="H164" s="24"/>
      <c r="I164" s="24"/>
      <c r="J164" s="17">
        <f t="shared" si="3"/>
        <v>404</v>
      </c>
      <c r="K164" s="73">
        <v>404</v>
      </c>
      <c r="L164" s="10"/>
    </row>
    <row r="165" spans="1:12" s="7" customFormat="1" ht="16.5">
      <c r="A165" s="8">
        <v>3</v>
      </c>
      <c r="B165" s="74" t="s">
        <v>277</v>
      </c>
      <c r="C165" s="42"/>
      <c r="D165" s="37"/>
      <c r="E165" s="22">
        <v>2018</v>
      </c>
      <c r="F165" s="22"/>
      <c r="G165" s="17"/>
      <c r="H165" s="24"/>
      <c r="I165" s="24"/>
      <c r="J165" s="17">
        <f t="shared" si="3"/>
        <v>404</v>
      </c>
      <c r="K165" s="73">
        <v>404</v>
      </c>
      <c r="L165" s="10"/>
    </row>
    <row r="166" spans="1:12" s="7" customFormat="1" ht="16.5">
      <c r="A166" s="8">
        <v>4</v>
      </c>
      <c r="B166" s="45" t="s">
        <v>17</v>
      </c>
      <c r="C166" s="42"/>
      <c r="D166" s="42"/>
      <c r="E166" s="22">
        <v>2018</v>
      </c>
      <c r="F166" s="22"/>
      <c r="G166" s="17"/>
      <c r="H166" s="24"/>
      <c r="I166" s="24"/>
      <c r="J166" s="17">
        <f t="shared" si="3"/>
        <v>2020</v>
      </c>
      <c r="K166" s="73">
        <v>2020</v>
      </c>
      <c r="L166" s="10"/>
    </row>
    <row r="167" spans="1:12" s="7" customFormat="1" ht="16.5">
      <c r="A167" s="8" t="s">
        <v>460</v>
      </c>
      <c r="B167" s="75" t="s">
        <v>166</v>
      </c>
      <c r="C167" s="37"/>
      <c r="D167" s="37"/>
      <c r="E167" s="16"/>
      <c r="F167" s="16"/>
      <c r="G167" s="26">
        <f>G168+G169+G172+G173+G174</f>
        <v>32382.135</v>
      </c>
      <c r="H167" s="26">
        <f>H168+H169+H172+H173+H174</f>
        <v>0</v>
      </c>
      <c r="I167" s="26">
        <f>I168+I169+I172+I173+I174</f>
        <v>0</v>
      </c>
      <c r="J167" s="26">
        <f>J168+J169+J172+J173+J174</f>
        <v>44999.949760999996</v>
      </c>
      <c r="K167" s="26">
        <f>K168+K169+K172+K173+K174</f>
        <v>44999.949760999996</v>
      </c>
      <c r="L167" s="10"/>
    </row>
    <row r="168" spans="1:12" s="7" customFormat="1" ht="16.5">
      <c r="A168" s="8">
        <v>1</v>
      </c>
      <c r="B168" s="39" t="s">
        <v>279</v>
      </c>
      <c r="C168" s="19"/>
      <c r="D168" s="15"/>
      <c r="E168" s="22">
        <v>2018</v>
      </c>
      <c r="F168" s="16"/>
      <c r="G168" s="17"/>
      <c r="H168" s="24"/>
      <c r="I168" s="24"/>
      <c r="J168" s="18">
        <f>K168</f>
        <v>4500</v>
      </c>
      <c r="K168" s="18">
        <f>45000*10%</f>
        <v>4500</v>
      </c>
      <c r="L168" s="10"/>
    </row>
    <row r="169" spans="1:12" s="7" customFormat="1" ht="16.5">
      <c r="A169" s="8">
        <v>2</v>
      </c>
      <c r="B169" s="39" t="s">
        <v>746</v>
      </c>
      <c r="C169" s="19"/>
      <c r="D169" s="15"/>
      <c r="E169" s="22">
        <v>2018</v>
      </c>
      <c r="F169" s="16"/>
      <c r="G169" s="17"/>
      <c r="H169" s="24"/>
      <c r="I169" s="24"/>
      <c r="J169" s="18">
        <f>J170+J171</f>
        <v>3388.862761</v>
      </c>
      <c r="K169" s="18">
        <f>K170+K171</f>
        <v>3388.862761</v>
      </c>
      <c r="L169" s="10"/>
    </row>
    <row r="170" spans="1:12" s="7" customFormat="1" ht="16.5">
      <c r="A170" s="10">
        <v>2.1</v>
      </c>
      <c r="B170" s="39" t="s">
        <v>167</v>
      </c>
      <c r="C170" s="19"/>
      <c r="D170" s="15"/>
      <c r="E170" s="22"/>
      <c r="F170" s="16"/>
      <c r="G170" s="17"/>
      <c r="H170" s="24"/>
      <c r="I170" s="24"/>
      <c r="J170" s="18">
        <f>K170</f>
        <v>2648.5</v>
      </c>
      <c r="K170" s="18">
        <v>2648.5</v>
      </c>
      <c r="L170" s="10"/>
    </row>
    <row r="171" spans="1:12" s="7" customFormat="1" ht="33">
      <c r="A171" s="76">
        <v>2.2</v>
      </c>
      <c r="B171" s="39" t="s">
        <v>18</v>
      </c>
      <c r="C171" s="49" t="s">
        <v>444</v>
      </c>
      <c r="D171" s="15"/>
      <c r="E171" s="22">
        <v>2018</v>
      </c>
      <c r="F171" s="49" t="s">
        <v>19</v>
      </c>
      <c r="G171" s="24">
        <v>740.362761</v>
      </c>
      <c r="H171" s="24"/>
      <c r="I171" s="24"/>
      <c r="J171" s="31">
        <f>K171</f>
        <v>740.362761</v>
      </c>
      <c r="K171" s="31">
        <v>740.362761</v>
      </c>
      <c r="L171" s="10"/>
    </row>
    <row r="172" spans="1:12" s="7" customFormat="1" ht="16.5">
      <c r="A172" s="8">
        <v>3</v>
      </c>
      <c r="B172" s="39" t="s">
        <v>764</v>
      </c>
      <c r="C172" s="19"/>
      <c r="D172" s="15"/>
      <c r="E172" s="22">
        <v>2018</v>
      </c>
      <c r="F172" s="16"/>
      <c r="G172" s="17"/>
      <c r="H172" s="24"/>
      <c r="I172" s="24"/>
      <c r="J172" s="18">
        <f>K172</f>
        <v>3050</v>
      </c>
      <c r="K172" s="18">
        <f>3540-490</f>
        <v>3050</v>
      </c>
      <c r="L172" s="10"/>
    </row>
    <row r="173" spans="1:12" s="7" customFormat="1" ht="16.5">
      <c r="A173" s="8">
        <v>4</v>
      </c>
      <c r="B173" s="45" t="s">
        <v>20</v>
      </c>
      <c r="C173" s="19"/>
      <c r="D173" s="15"/>
      <c r="E173" s="22">
        <v>2018</v>
      </c>
      <c r="F173" s="16"/>
      <c r="G173" s="17"/>
      <c r="H173" s="24"/>
      <c r="I173" s="24"/>
      <c r="J173" s="18">
        <f>K173</f>
        <v>900</v>
      </c>
      <c r="K173" s="18">
        <f>45000*2%</f>
        <v>900</v>
      </c>
      <c r="L173" s="10"/>
    </row>
    <row r="174" spans="1:12" s="7" customFormat="1" ht="33">
      <c r="A174" s="8">
        <v>5</v>
      </c>
      <c r="B174" s="41" t="s">
        <v>21</v>
      </c>
      <c r="C174" s="19"/>
      <c r="D174" s="15"/>
      <c r="E174" s="16"/>
      <c r="F174" s="16"/>
      <c r="G174" s="26">
        <f>SUM(G175:G184)</f>
        <v>32382.135</v>
      </c>
      <c r="H174" s="24"/>
      <c r="I174" s="24"/>
      <c r="J174" s="26">
        <f>SUM(J175:J184)</f>
        <v>33161.087</v>
      </c>
      <c r="K174" s="26">
        <f>SUM(K175:K184)</f>
        <v>33161.087</v>
      </c>
      <c r="L174" s="10"/>
    </row>
    <row r="175" spans="1:12" s="7" customFormat="1" ht="132">
      <c r="A175" s="10">
        <v>5.1</v>
      </c>
      <c r="B175" s="45" t="s">
        <v>22</v>
      </c>
      <c r="C175" s="40" t="s">
        <v>23</v>
      </c>
      <c r="D175" s="40" t="s">
        <v>24</v>
      </c>
      <c r="E175" s="22">
        <v>2018</v>
      </c>
      <c r="F175" s="49" t="s">
        <v>25</v>
      </c>
      <c r="G175" s="17">
        <v>3000</v>
      </c>
      <c r="H175" s="24"/>
      <c r="I175" s="24"/>
      <c r="J175" s="18">
        <f aca="true" t="shared" si="4" ref="J175:J184">K175</f>
        <v>3000</v>
      </c>
      <c r="K175" s="17">
        <v>3000</v>
      </c>
      <c r="L175" s="10"/>
    </row>
    <row r="176" spans="1:12" s="7" customFormat="1" ht="66">
      <c r="A176" s="10">
        <v>5.2</v>
      </c>
      <c r="B176" s="69" t="s">
        <v>26</v>
      </c>
      <c r="C176" s="49" t="s">
        <v>444</v>
      </c>
      <c r="D176" s="22" t="s">
        <v>27</v>
      </c>
      <c r="E176" s="22">
        <v>2018</v>
      </c>
      <c r="F176" s="49" t="s">
        <v>28</v>
      </c>
      <c r="G176" s="17">
        <v>2999.778</v>
      </c>
      <c r="H176" s="24"/>
      <c r="I176" s="24"/>
      <c r="J176" s="18">
        <f t="shared" si="4"/>
        <v>2999.78</v>
      </c>
      <c r="K176" s="17">
        <v>2999.78</v>
      </c>
      <c r="L176" s="10"/>
    </row>
    <row r="177" spans="1:12" s="7" customFormat="1" ht="49.5">
      <c r="A177" s="10">
        <v>5.3</v>
      </c>
      <c r="B177" s="69" t="s">
        <v>29</v>
      </c>
      <c r="C177" s="22" t="s">
        <v>441</v>
      </c>
      <c r="D177" s="22" t="s">
        <v>30</v>
      </c>
      <c r="E177" s="22">
        <v>2018</v>
      </c>
      <c r="F177" s="49" t="s">
        <v>31</v>
      </c>
      <c r="G177" s="17">
        <v>1300</v>
      </c>
      <c r="H177" s="24"/>
      <c r="I177" s="24"/>
      <c r="J177" s="18">
        <f t="shared" si="4"/>
        <v>1300</v>
      </c>
      <c r="K177" s="17">
        <v>1300</v>
      </c>
      <c r="L177" s="10"/>
    </row>
    <row r="178" spans="1:12" s="7" customFormat="1" ht="66">
      <c r="A178" s="10">
        <v>5.4</v>
      </c>
      <c r="B178" s="69" t="s">
        <v>32</v>
      </c>
      <c r="C178" s="22" t="s">
        <v>33</v>
      </c>
      <c r="D178" s="72" t="s">
        <v>34</v>
      </c>
      <c r="E178" s="22">
        <v>2018</v>
      </c>
      <c r="F178" s="49" t="s">
        <v>35</v>
      </c>
      <c r="G178" s="17">
        <v>500</v>
      </c>
      <c r="H178" s="24"/>
      <c r="I178" s="24"/>
      <c r="J178" s="18">
        <f t="shared" si="4"/>
        <v>500</v>
      </c>
      <c r="K178" s="17">
        <v>500</v>
      </c>
      <c r="L178" s="10"/>
    </row>
    <row r="179" spans="1:12" s="7" customFormat="1" ht="82.5">
      <c r="A179" s="10">
        <v>5.5</v>
      </c>
      <c r="B179" s="69" t="s">
        <v>36</v>
      </c>
      <c r="C179" s="22" t="s">
        <v>634</v>
      </c>
      <c r="D179" s="72" t="s">
        <v>37</v>
      </c>
      <c r="E179" s="22">
        <v>2018</v>
      </c>
      <c r="F179" s="49" t="s">
        <v>38</v>
      </c>
      <c r="G179" s="17">
        <v>500</v>
      </c>
      <c r="H179" s="24"/>
      <c r="I179" s="24"/>
      <c r="J179" s="18">
        <f t="shared" si="4"/>
        <v>500</v>
      </c>
      <c r="K179" s="17">
        <v>500</v>
      </c>
      <c r="L179" s="10"/>
    </row>
    <row r="180" spans="1:12" s="7" customFormat="1" ht="99">
      <c r="A180" s="10">
        <v>5.6</v>
      </c>
      <c r="B180" s="69" t="s">
        <v>39</v>
      </c>
      <c r="C180" s="49" t="s">
        <v>585</v>
      </c>
      <c r="D180" s="49" t="s">
        <v>40</v>
      </c>
      <c r="E180" s="22">
        <v>2018</v>
      </c>
      <c r="F180" s="49" t="s">
        <v>41</v>
      </c>
      <c r="G180" s="17">
        <v>8000</v>
      </c>
      <c r="H180" s="24"/>
      <c r="I180" s="24"/>
      <c r="J180" s="18">
        <f t="shared" si="4"/>
        <v>7444.95</v>
      </c>
      <c r="K180" s="17">
        <v>7444.95</v>
      </c>
      <c r="L180" s="10"/>
    </row>
    <row r="181" spans="1:12" s="7" customFormat="1" ht="99">
      <c r="A181" s="10">
        <v>5.7</v>
      </c>
      <c r="B181" s="63" t="s">
        <v>42</v>
      </c>
      <c r="C181" s="49" t="s">
        <v>585</v>
      </c>
      <c r="D181" s="77" t="s">
        <v>43</v>
      </c>
      <c r="E181" s="50">
        <v>2018</v>
      </c>
      <c r="F181" s="49" t="s">
        <v>49</v>
      </c>
      <c r="G181" s="31">
        <v>3500</v>
      </c>
      <c r="H181" s="24"/>
      <c r="I181" s="24"/>
      <c r="J181" s="18">
        <f t="shared" si="4"/>
        <v>3500</v>
      </c>
      <c r="K181" s="31">
        <v>3500</v>
      </c>
      <c r="L181" s="10"/>
    </row>
    <row r="182" spans="1:12" s="7" customFormat="1" ht="115.5">
      <c r="A182" s="10">
        <v>5.8</v>
      </c>
      <c r="B182" s="63" t="s">
        <v>50</v>
      </c>
      <c r="C182" s="49" t="s">
        <v>585</v>
      </c>
      <c r="D182" s="49" t="s">
        <v>60</v>
      </c>
      <c r="E182" s="50">
        <v>2018</v>
      </c>
      <c r="F182" s="49" t="s">
        <v>61</v>
      </c>
      <c r="G182" s="31">
        <v>9950</v>
      </c>
      <c r="H182" s="24"/>
      <c r="I182" s="24"/>
      <c r="J182" s="18">
        <f t="shared" si="4"/>
        <v>9950</v>
      </c>
      <c r="K182" s="31">
        <v>9950</v>
      </c>
      <c r="L182" s="10"/>
    </row>
    <row r="183" spans="1:12" s="7" customFormat="1" ht="99">
      <c r="A183" s="10">
        <v>5.9</v>
      </c>
      <c r="B183" s="69" t="s">
        <v>62</v>
      </c>
      <c r="C183" s="22" t="s">
        <v>585</v>
      </c>
      <c r="D183" s="72" t="s">
        <v>63</v>
      </c>
      <c r="E183" s="22">
        <v>2018</v>
      </c>
      <c r="F183" s="49" t="s">
        <v>64</v>
      </c>
      <c r="G183" s="17">
        <v>2632.357</v>
      </c>
      <c r="H183" s="24"/>
      <c r="I183" s="24"/>
      <c r="J183" s="18">
        <f t="shared" si="4"/>
        <v>2632.357</v>
      </c>
      <c r="K183" s="17">
        <v>2632.357</v>
      </c>
      <c r="L183" s="10"/>
    </row>
    <row r="184" spans="1:12" s="7" customFormat="1" ht="82.5">
      <c r="A184" s="21">
        <v>5.1</v>
      </c>
      <c r="B184" s="71" t="s">
        <v>824</v>
      </c>
      <c r="C184" s="49" t="s">
        <v>441</v>
      </c>
      <c r="D184" s="49" t="s">
        <v>0</v>
      </c>
      <c r="E184" s="22">
        <v>2018</v>
      </c>
      <c r="F184" s="49" t="s">
        <v>65</v>
      </c>
      <c r="G184" s="17"/>
      <c r="H184" s="24"/>
      <c r="I184" s="24"/>
      <c r="J184" s="18">
        <f t="shared" si="4"/>
        <v>1334</v>
      </c>
      <c r="K184" s="17">
        <f>704+630</f>
        <v>1334</v>
      </c>
      <c r="L184" s="10"/>
    </row>
    <row r="185" spans="1:12" s="7" customFormat="1" ht="33">
      <c r="A185" s="8" t="s">
        <v>213</v>
      </c>
      <c r="B185" s="41" t="s">
        <v>168</v>
      </c>
      <c r="C185" s="42"/>
      <c r="D185" s="37"/>
      <c r="E185" s="38"/>
      <c r="F185" s="38"/>
      <c r="G185" s="26">
        <f>(G186)</f>
        <v>63978.485</v>
      </c>
      <c r="H185" s="24"/>
      <c r="I185" s="24"/>
      <c r="J185" s="26">
        <f>(J186)+0.2</f>
        <v>65435.314999999995</v>
      </c>
      <c r="K185" s="26">
        <f>(K186)+0.2</f>
        <v>65435.314999999995</v>
      </c>
      <c r="L185" s="10"/>
    </row>
    <row r="186" spans="1:12" s="7" customFormat="1" ht="33">
      <c r="A186" s="8">
        <v>1</v>
      </c>
      <c r="B186" s="41" t="s">
        <v>21</v>
      </c>
      <c r="C186" s="37"/>
      <c r="D186" s="37"/>
      <c r="E186" s="38"/>
      <c r="F186" s="38"/>
      <c r="G186" s="26">
        <f>SUM(G187:G201)</f>
        <v>63978.485</v>
      </c>
      <c r="H186" s="24"/>
      <c r="I186" s="24"/>
      <c r="J186" s="26">
        <f>SUM(J187:J201)</f>
        <v>65435.115</v>
      </c>
      <c r="K186" s="26">
        <f>SUM(K187:K201)</f>
        <v>65435.115</v>
      </c>
      <c r="L186" s="10"/>
    </row>
    <row r="187" spans="1:12" s="7" customFormat="1" ht="49.5">
      <c r="A187" s="10">
        <v>1.1</v>
      </c>
      <c r="B187" s="63" t="s">
        <v>66</v>
      </c>
      <c r="C187" s="49" t="s">
        <v>360</v>
      </c>
      <c r="D187" s="49" t="s">
        <v>67</v>
      </c>
      <c r="E187" s="50">
        <v>2018</v>
      </c>
      <c r="F187" s="49" t="s">
        <v>68</v>
      </c>
      <c r="G187" s="31">
        <v>1800</v>
      </c>
      <c r="H187" s="24"/>
      <c r="I187" s="24"/>
      <c r="J187" s="31">
        <f>K187</f>
        <v>1800</v>
      </c>
      <c r="K187" s="31">
        <v>1800</v>
      </c>
      <c r="L187" s="10"/>
    </row>
    <row r="188" spans="1:12" s="7" customFormat="1" ht="132">
      <c r="A188" s="10">
        <v>1.2</v>
      </c>
      <c r="B188" s="69" t="s">
        <v>69</v>
      </c>
      <c r="C188" s="22" t="s">
        <v>33</v>
      </c>
      <c r="D188" s="22" t="s">
        <v>70</v>
      </c>
      <c r="E188" s="22">
        <v>2018</v>
      </c>
      <c r="F188" s="49" t="s">
        <v>71</v>
      </c>
      <c r="G188" s="17">
        <v>500</v>
      </c>
      <c r="H188" s="24"/>
      <c r="I188" s="24"/>
      <c r="J188" s="31">
        <f>K188</f>
        <v>500</v>
      </c>
      <c r="K188" s="18">
        <v>500</v>
      </c>
      <c r="L188" s="10"/>
    </row>
    <row r="189" spans="1:12" s="7" customFormat="1" ht="99">
      <c r="A189" s="10">
        <v>1.3</v>
      </c>
      <c r="B189" s="63" t="s">
        <v>182</v>
      </c>
      <c r="C189" s="49" t="s">
        <v>585</v>
      </c>
      <c r="D189" s="49" t="s">
        <v>72</v>
      </c>
      <c r="E189" s="50">
        <v>2018</v>
      </c>
      <c r="F189" s="49" t="s">
        <v>183</v>
      </c>
      <c r="G189" s="31">
        <v>9990</v>
      </c>
      <c r="H189" s="24"/>
      <c r="I189" s="24"/>
      <c r="J189" s="31">
        <f>K189</f>
        <v>9918.699999999999</v>
      </c>
      <c r="K189" s="31">
        <f>2033.3+7885.4</f>
        <v>9918.699999999999</v>
      </c>
      <c r="L189" s="78"/>
    </row>
    <row r="190" spans="1:12" s="7" customFormat="1" ht="66">
      <c r="A190" s="10">
        <v>1.4</v>
      </c>
      <c r="B190" s="69" t="s">
        <v>73</v>
      </c>
      <c r="C190" s="22" t="s">
        <v>451</v>
      </c>
      <c r="D190" s="72" t="s">
        <v>74</v>
      </c>
      <c r="E190" s="22">
        <v>2018</v>
      </c>
      <c r="F190" s="49" t="s">
        <v>75</v>
      </c>
      <c r="G190" s="17">
        <v>2000</v>
      </c>
      <c r="H190" s="24"/>
      <c r="I190" s="24"/>
      <c r="J190" s="31">
        <f>K190</f>
        <v>2000</v>
      </c>
      <c r="K190" s="18">
        <v>2000</v>
      </c>
      <c r="L190" s="10"/>
    </row>
    <row r="191" spans="1:12" s="7" customFormat="1" ht="165">
      <c r="A191" s="10">
        <v>1.5</v>
      </c>
      <c r="B191" s="71" t="s">
        <v>76</v>
      </c>
      <c r="C191" s="49" t="s">
        <v>585</v>
      </c>
      <c r="D191" s="49" t="s">
        <v>51</v>
      </c>
      <c r="E191" s="50">
        <v>2018</v>
      </c>
      <c r="F191" s="49" t="s">
        <v>78</v>
      </c>
      <c r="G191" s="31">
        <v>6000</v>
      </c>
      <c r="H191" s="24"/>
      <c r="I191" s="24"/>
      <c r="J191" s="31">
        <f>K191</f>
        <v>6000</v>
      </c>
      <c r="K191" s="31">
        <v>6000</v>
      </c>
      <c r="L191" s="10"/>
    </row>
    <row r="192" spans="1:12" s="7" customFormat="1" ht="99">
      <c r="A192" s="10">
        <v>1.6</v>
      </c>
      <c r="B192" s="45" t="s">
        <v>79</v>
      </c>
      <c r="C192" s="40" t="s">
        <v>585</v>
      </c>
      <c r="D192" s="49" t="s">
        <v>80</v>
      </c>
      <c r="E192" s="22">
        <v>2018</v>
      </c>
      <c r="F192" s="49" t="s">
        <v>757</v>
      </c>
      <c r="G192" s="17">
        <v>4500</v>
      </c>
      <c r="H192" s="24"/>
      <c r="I192" s="24"/>
      <c r="J192" s="31">
        <v>4500</v>
      </c>
      <c r="K192" s="18">
        <v>4500</v>
      </c>
      <c r="L192" s="10"/>
    </row>
    <row r="193" spans="1:12" s="7" customFormat="1" ht="99">
      <c r="A193" s="10">
        <v>1.7</v>
      </c>
      <c r="B193" s="63" t="s">
        <v>81</v>
      </c>
      <c r="C193" s="49" t="s">
        <v>585</v>
      </c>
      <c r="D193" s="49" t="s">
        <v>82</v>
      </c>
      <c r="E193" s="50">
        <v>2018</v>
      </c>
      <c r="F193" s="49" t="s">
        <v>133</v>
      </c>
      <c r="G193" s="31">
        <v>8300</v>
      </c>
      <c r="H193" s="24"/>
      <c r="I193" s="24"/>
      <c r="J193" s="31">
        <f aca="true" t="shared" si="5" ref="J193:J201">K193</f>
        <v>7879.35</v>
      </c>
      <c r="K193" s="18">
        <v>7879.35</v>
      </c>
      <c r="L193" s="10"/>
    </row>
    <row r="194" spans="1:12" s="7" customFormat="1" ht="115.5">
      <c r="A194" s="10">
        <v>1.8</v>
      </c>
      <c r="B194" s="63" t="s">
        <v>134</v>
      </c>
      <c r="C194" s="49" t="s">
        <v>585</v>
      </c>
      <c r="D194" s="49" t="s">
        <v>135</v>
      </c>
      <c r="E194" s="50">
        <v>2018</v>
      </c>
      <c r="F194" s="49" t="s">
        <v>136</v>
      </c>
      <c r="G194" s="31">
        <v>9500</v>
      </c>
      <c r="H194" s="24"/>
      <c r="I194" s="24"/>
      <c r="J194" s="31">
        <f t="shared" si="5"/>
        <v>9500</v>
      </c>
      <c r="K194" s="31">
        <v>9500</v>
      </c>
      <c r="L194" s="10"/>
    </row>
    <row r="195" spans="1:12" s="7" customFormat="1" ht="33">
      <c r="A195" s="10">
        <v>1.9</v>
      </c>
      <c r="B195" s="63" t="s">
        <v>137</v>
      </c>
      <c r="C195" s="49" t="s">
        <v>585</v>
      </c>
      <c r="D195" s="49" t="s">
        <v>138</v>
      </c>
      <c r="E195" s="50">
        <v>2018</v>
      </c>
      <c r="F195" s="49" t="s">
        <v>139</v>
      </c>
      <c r="G195" s="31">
        <v>700</v>
      </c>
      <c r="H195" s="24"/>
      <c r="I195" s="24"/>
      <c r="J195" s="31">
        <f t="shared" si="5"/>
        <v>700</v>
      </c>
      <c r="K195" s="31">
        <v>700</v>
      </c>
      <c r="L195" s="10"/>
    </row>
    <row r="196" spans="1:12" s="7" customFormat="1" ht="99">
      <c r="A196" s="21">
        <v>1.1</v>
      </c>
      <c r="B196" s="63" t="s">
        <v>140</v>
      </c>
      <c r="C196" s="49" t="s">
        <v>585</v>
      </c>
      <c r="D196" s="49" t="s">
        <v>141</v>
      </c>
      <c r="E196" s="50">
        <v>2018</v>
      </c>
      <c r="F196" s="49" t="s">
        <v>142</v>
      </c>
      <c r="G196" s="31">
        <v>1280</v>
      </c>
      <c r="H196" s="24"/>
      <c r="I196" s="24"/>
      <c r="J196" s="31">
        <f t="shared" si="5"/>
        <v>1233.58</v>
      </c>
      <c r="K196" s="18">
        <v>1233.58</v>
      </c>
      <c r="L196" s="10"/>
    </row>
    <row r="197" spans="1:12" s="7" customFormat="1" ht="99">
      <c r="A197" s="10">
        <v>1.11</v>
      </c>
      <c r="B197" s="69" t="s">
        <v>143</v>
      </c>
      <c r="C197" s="49" t="s">
        <v>585</v>
      </c>
      <c r="D197" s="49" t="s">
        <v>144</v>
      </c>
      <c r="E197" s="22">
        <v>2018</v>
      </c>
      <c r="F197" s="49" t="s">
        <v>145</v>
      </c>
      <c r="G197" s="17">
        <v>8000</v>
      </c>
      <c r="H197" s="24"/>
      <c r="I197" s="24"/>
      <c r="J197" s="31">
        <f t="shared" si="5"/>
        <v>8000</v>
      </c>
      <c r="K197" s="31">
        <v>8000</v>
      </c>
      <c r="L197" s="10"/>
    </row>
    <row r="198" spans="1:12" s="7" customFormat="1" ht="148.5">
      <c r="A198" s="21">
        <v>1.12</v>
      </c>
      <c r="B198" s="63" t="s">
        <v>146</v>
      </c>
      <c r="C198" s="49" t="s">
        <v>585</v>
      </c>
      <c r="D198" s="49" t="s">
        <v>152</v>
      </c>
      <c r="E198" s="50">
        <v>2018</v>
      </c>
      <c r="F198" s="49" t="s">
        <v>153</v>
      </c>
      <c r="G198" s="31">
        <v>2811.903</v>
      </c>
      <c r="H198" s="24"/>
      <c r="I198" s="24"/>
      <c r="J198" s="31">
        <f t="shared" si="5"/>
        <v>2811.903</v>
      </c>
      <c r="K198" s="31">
        <v>2811.903</v>
      </c>
      <c r="L198" s="10"/>
    </row>
    <row r="199" spans="1:12" s="7" customFormat="1" ht="99">
      <c r="A199" s="10">
        <v>1.13</v>
      </c>
      <c r="B199" s="79" t="s">
        <v>154</v>
      </c>
      <c r="C199" s="49" t="s">
        <v>585</v>
      </c>
      <c r="D199" s="49" t="s">
        <v>155</v>
      </c>
      <c r="E199" s="50">
        <v>2018</v>
      </c>
      <c r="F199" s="49" t="s">
        <v>156</v>
      </c>
      <c r="G199" s="31">
        <v>8000</v>
      </c>
      <c r="H199" s="24"/>
      <c r="I199" s="24"/>
      <c r="J199" s="31">
        <f t="shared" si="5"/>
        <v>8000</v>
      </c>
      <c r="K199" s="31">
        <v>8000</v>
      </c>
      <c r="L199" s="10"/>
    </row>
    <row r="200" spans="1:12" s="7" customFormat="1" ht="82.5">
      <c r="A200" s="21">
        <v>1.14</v>
      </c>
      <c r="B200" s="69" t="s">
        <v>819</v>
      </c>
      <c r="C200" s="22" t="s">
        <v>396</v>
      </c>
      <c r="D200" s="72" t="s">
        <v>820</v>
      </c>
      <c r="E200" s="22">
        <v>2018</v>
      </c>
      <c r="F200" s="49" t="s">
        <v>821</v>
      </c>
      <c r="G200" s="17"/>
      <c r="H200" s="24"/>
      <c r="I200" s="24"/>
      <c r="J200" s="31">
        <f t="shared" si="5"/>
        <v>1995</v>
      </c>
      <c r="K200" s="17">
        <v>1995</v>
      </c>
      <c r="L200" s="10"/>
    </row>
    <row r="201" spans="1:12" s="7" customFormat="1" ht="33">
      <c r="A201" s="10">
        <v>1.15</v>
      </c>
      <c r="B201" s="63" t="s">
        <v>157</v>
      </c>
      <c r="C201" s="49" t="s">
        <v>585</v>
      </c>
      <c r="D201" s="49" t="s">
        <v>83</v>
      </c>
      <c r="E201" s="49">
        <v>2018</v>
      </c>
      <c r="F201" s="49" t="s">
        <v>84</v>
      </c>
      <c r="G201" s="24">
        <f>J201</f>
        <v>596.582</v>
      </c>
      <c r="H201" s="24"/>
      <c r="I201" s="24"/>
      <c r="J201" s="31">
        <f t="shared" si="5"/>
        <v>596.582</v>
      </c>
      <c r="K201" s="17">
        <v>596.582</v>
      </c>
      <c r="L201" s="10"/>
    </row>
    <row r="202" spans="1:12" s="7" customFormat="1" ht="16.5">
      <c r="A202" s="9" t="s">
        <v>180</v>
      </c>
      <c r="B202" s="9" t="s">
        <v>456</v>
      </c>
      <c r="C202" s="9"/>
      <c r="D202" s="9"/>
      <c r="E202" s="36"/>
      <c r="F202" s="36"/>
      <c r="G202" s="26"/>
      <c r="H202" s="26"/>
      <c r="I202" s="26"/>
      <c r="J202" s="26">
        <f>J203+J215+J231</f>
        <v>465464.9</v>
      </c>
      <c r="K202" s="26">
        <f>K203+K215+K231</f>
        <v>465464.9</v>
      </c>
      <c r="L202" s="22"/>
    </row>
    <row r="203" spans="1:12" s="7" customFormat="1" ht="33">
      <c r="A203" s="9" t="s">
        <v>387</v>
      </c>
      <c r="B203" s="13" t="s">
        <v>492</v>
      </c>
      <c r="C203" s="9"/>
      <c r="D203" s="9"/>
      <c r="E203" s="36"/>
      <c r="F203" s="36"/>
      <c r="G203" s="26">
        <f>G204+G205+G206+G207</f>
        <v>17780</v>
      </c>
      <c r="H203" s="26">
        <f>H204+H205+H206+H207</f>
        <v>0</v>
      </c>
      <c r="I203" s="26">
        <f>I204+I205+I206+I207</f>
        <v>0</v>
      </c>
      <c r="J203" s="26">
        <f>J204+J205+J206+J207</f>
        <v>20200</v>
      </c>
      <c r="K203" s="26">
        <f>K204+K205+K206+K207</f>
        <v>20200</v>
      </c>
      <c r="L203" s="22"/>
    </row>
    <row r="204" spans="1:12" s="7" customFormat="1" ht="16.5">
      <c r="A204" s="8">
        <v>1</v>
      </c>
      <c r="B204" s="75" t="s">
        <v>379</v>
      </c>
      <c r="C204" s="42"/>
      <c r="D204" s="37"/>
      <c r="E204" s="22">
        <v>2019</v>
      </c>
      <c r="F204" s="10"/>
      <c r="G204" s="26"/>
      <c r="H204" s="73"/>
      <c r="I204" s="73"/>
      <c r="J204" s="26">
        <v>500</v>
      </c>
      <c r="K204" s="26">
        <v>500</v>
      </c>
      <c r="L204" s="10"/>
    </row>
    <row r="205" spans="1:12" s="7" customFormat="1" ht="16.5">
      <c r="A205" s="8">
        <v>2</v>
      </c>
      <c r="B205" s="75" t="s">
        <v>348</v>
      </c>
      <c r="C205" s="42"/>
      <c r="D205" s="37"/>
      <c r="E205" s="22">
        <v>2019</v>
      </c>
      <c r="F205" s="10"/>
      <c r="G205" s="26"/>
      <c r="H205" s="73"/>
      <c r="I205" s="73"/>
      <c r="J205" s="26">
        <v>400</v>
      </c>
      <c r="K205" s="26">
        <v>400</v>
      </c>
      <c r="L205" s="10"/>
    </row>
    <row r="206" spans="1:12" s="7" customFormat="1" ht="16.5">
      <c r="A206" s="8">
        <v>3</v>
      </c>
      <c r="B206" s="41" t="s">
        <v>361</v>
      </c>
      <c r="C206" s="42"/>
      <c r="D206" s="42"/>
      <c r="E206" s="22">
        <v>2019</v>
      </c>
      <c r="F206" s="10"/>
      <c r="G206" s="26"/>
      <c r="H206" s="73"/>
      <c r="I206" s="73"/>
      <c r="J206" s="26">
        <v>2020</v>
      </c>
      <c r="K206" s="26">
        <v>2020</v>
      </c>
      <c r="L206" s="10"/>
    </row>
    <row r="207" spans="1:12" s="7" customFormat="1" ht="33">
      <c r="A207" s="8">
        <v>4</v>
      </c>
      <c r="B207" s="13" t="s">
        <v>472</v>
      </c>
      <c r="C207" s="80"/>
      <c r="D207" s="80"/>
      <c r="E207" s="22"/>
      <c r="F207" s="10"/>
      <c r="G207" s="26">
        <f>SUM(G208:G214)</f>
        <v>17780</v>
      </c>
      <c r="H207" s="26">
        <f>SUM(H208:H214)</f>
        <v>0</v>
      </c>
      <c r="I207" s="26">
        <f>SUM(I208:I214)</f>
        <v>0</v>
      </c>
      <c r="J207" s="26">
        <f>SUM(J208:J214)</f>
        <v>17280</v>
      </c>
      <c r="K207" s="26">
        <f>SUM(K208:K214)</f>
        <v>17280</v>
      </c>
      <c r="L207" s="10"/>
    </row>
    <row r="208" spans="1:12" s="7" customFormat="1" ht="16.5">
      <c r="A208" s="16" t="s">
        <v>323</v>
      </c>
      <c r="B208" s="69" t="s">
        <v>458</v>
      </c>
      <c r="C208" s="22" t="s">
        <v>285</v>
      </c>
      <c r="D208" s="22" t="s">
        <v>286</v>
      </c>
      <c r="E208" s="22">
        <v>2019</v>
      </c>
      <c r="F208" s="22"/>
      <c r="G208" s="18">
        <f>J208</f>
        <v>2800</v>
      </c>
      <c r="H208" s="17"/>
      <c r="I208" s="17"/>
      <c r="J208" s="18">
        <v>2800</v>
      </c>
      <c r="K208" s="18">
        <v>2800</v>
      </c>
      <c r="L208" s="10"/>
    </row>
    <row r="209" spans="1:12" s="7" customFormat="1" ht="16.5">
      <c r="A209" s="16" t="s">
        <v>324</v>
      </c>
      <c r="B209" s="69" t="s">
        <v>459</v>
      </c>
      <c r="C209" s="22" t="s">
        <v>276</v>
      </c>
      <c r="D209" s="22" t="s">
        <v>287</v>
      </c>
      <c r="E209" s="22">
        <v>2019</v>
      </c>
      <c r="F209" s="22"/>
      <c r="G209" s="18">
        <v>2700</v>
      </c>
      <c r="H209" s="17"/>
      <c r="I209" s="17"/>
      <c r="J209" s="18">
        <v>2700</v>
      </c>
      <c r="K209" s="18">
        <v>2700</v>
      </c>
      <c r="L209" s="10"/>
    </row>
    <row r="210" spans="1:12" s="81" customFormat="1" ht="33">
      <c r="A210" s="16" t="s">
        <v>325</v>
      </c>
      <c r="B210" s="69" t="s">
        <v>446</v>
      </c>
      <c r="C210" s="22" t="s">
        <v>443</v>
      </c>
      <c r="D210" s="22" t="s">
        <v>288</v>
      </c>
      <c r="E210" s="22">
        <v>2019</v>
      </c>
      <c r="F210" s="22"/>
      <c r="G210" s="18">
        <v>3000</v>
      </c>
      <c r="H210" s="17"/>
      <c r="I210" s="17"/>
      <c r="J210" s="18">
        <v>3000</v>
      </c>
      <c r="K210" s="18">
        <v>3000</v>
      </c>
      <c r="L210" s="22"/>
    </row>
    <row r="211" spans="1:12" s="81" customFormat="1" ht="16.5">
      <c r="A211" s="16" t="s">
        <v>326</v>
      </c>
      <c r="B211" s="69" t="s">
        <v>193</v>
      </c>
      <c r="C211" s="22" t="s">
        <v>281</v>
      </c>
      <c r="D211" s="22" t="s">
        <v>214</v>
      </c>
      <c r="E211" s="22">
        <v>2019</v>
      </c>
      <c r="F211" s="22"/>
      <c r="G211" s="18">
        <f>J211</f>
        <v>3700</v>
      </c>
      <c r="H211" s="17"/>
      <c r="I211" s="17"/>
      <c r="J211" s="18">
        <f>K211</f>
        <v>3700</v>
      </c>
      <c r="K211" s="18">
        <v>3700</v>
      </c>
      <c r="L211" s="1"/>
    </row>
    <row r="212" spans="1:12" s="81" customFormat="1" ht="49.5">
      <c r="A212" s="16" t="s">
        <v>327</v>
      </c>
      <c r="B212" s="89" t="s">
        <v>479</v>
      </c>
      <c r="C212" s="86" t="s">
        <v>399</v>
      </c>
      <c r="D212" s="86" t="s">
        <v>480</v>
      </c>
      <c r="E212" s="86">
        <v>2019</v>
      </c>
      <c r="F212" s="86"/>
      <c r="G212" s="90">
        <v>2000</v>
      </c>
      <c r="H212" s="91"/>
      <c r="I212" s="91"/>
      <c r="J212" s="90">
        <v>2000</v>
      </c>
      <c r="K212" s="90">
        <v>2000</v>
      </c>
      <c r="L212" s="86"/>
    </row>
    <row r="213" spans="1:12" s="81" customFormat="1" ht="33">
      <c r="A213" s="16" t="s">
        <v>449</v>
      </c>
      <c r="B213" s="69" t="s">
        <v>447</v>
      </c>
      <c r="C213" s="22" t="s">
        <v>388</v>
      </c>
      <c r="D213" s="22" t="s">
        <v>293</v>
      </c>
      <c r="E213" s="22">
        <v>2019</v>
      </c>
      <c r="F213" s="22"/>
      <c r="G213" s="18">
        <f>J213</f>
        <v>2880</v>
      </c>
      <c r="H213" s="17"/>
      <c r="I213" s="17"/>
      <c r="J213" s="18">
        <f>K213</f>
        <v>2880</v>
      </c>
      <c r="K213" s="18">
        <v>2880</v>
      </c>
      <c r="L213" s="22"/>
    </row>
    <row r="214" spans="1:12" s="81" customFormat="1" ht="99">
      <c r="A214" s="16" t="s">
        <v>450</v>
      </c>
      <c r="B214" s="69" t="s">
        <v>194</v>
      </c>
      <c r="C214" s="49" t="s">
        <v>444</v>
      </c>
      <c r="D214" s="22" t="s">
        <v>216</v>
      </c>
      <c r="E214" s="22">
        <v>2019</v>
      </c>
      <c r="F214" s="22"/>
      <c r="G214" s="18">
        <f>100*2+100*2+150*2</f>
        <v>700</v>
      </c>
      <c r="H214" s="17"/>
      <c r="I214" s="17"/>
      <c r="J214" s="18">
        <v>200</v>
      </c>
      <c r="K214" s="18">
        <v>200</v>
      </c>
      <c r="L214" s="22" t="s">
        <v>477</v>
      </c>
    </row>
    <row r="215" spans="1:15" s="81" customFormat="1" ht="16.5">
      <c r="A215" s="38" t="s">
        <v>460</v>
      </c>
      <c r="B215" s="36" t="s">
        <v>212</v>
      </c>
      <c r="C215" s="9"/>
      <c r="D215" s="9"/>
      <c r="E215" s="36"/>
      <c r="F215" s="22"/>
      <c r="G215" s="26">
        <f>G216+G217+G218+G219+G220+G221</f>
        <v>28847</v>
      </c>
      <c r="H215" s="26">
        <f>H216+H217+H218+H219+H220+H221</f>
        <v>0</v>
      </c>
      <c r="I215" s="26">
        <f>I216+I217+I218+I219+I220+I221</f>
        <v>0</v>
      </c>
      <c r="J215" s="26">
        <f>J216+J217+J218+J219+J220+J221</f>
        <v>45000</v>
      </c>
      <c r="K215" s="26">
        <f>K216+K217+K218+K219+K220+K221</f>
        <v>45000</v>
      </c>
      <c r="L215" s="22"/>
      <c r="N215" s="82">
        <f>K215+K231</f>
        <v>445264.9</v>
      </c>
      <c r="O215" s="81">
        <f>N215*20%</f>
        <v>89052.98000000001</v>
      </c>
    </row>
    <row r="216" spans="1:12" s="83" customFormat="1" ht="16.5">
      <c r="A216" s="38" t="s">
        <v>417</v>
      </c>
      <c r="B216" s="51" t="s">
        <v>279</v>
      </c>
      <c r="C216" s="19"/>
      <c r="D216" s="15"/>
      <c r="E216" s="16"/>
      <c r="F216" s="15"/>
      <c r="G216" s="43"/>
      <c r="H216" s="26"/>
      <c r="I216" s="26"/>
      <c r="J216" s="53">
        <v>4500</v>
      </c>
      <c r="K216" s="53">
        <v>4500</v>
      </c>
      <c r="L216" s="9"/>
    </row>
    <row r="217" spans="1:12" s="83" customFormat="1" ht="16.5">
      <c r="A217" s="38" t="s">
        <v>411</v>
      </c>
      <c r="B217" s="51" t="s">
        <v>280</v>
      </c>
      <c r="C217" s="19"/>
      <c r="D217" s="15"/>
      <c r="E217" s="16"/>
      <c r="F217" s="15"/>
      <c r="G217" s="43"/>
      <c r="H217" s="26"/>
      <c r="I217" s="26"/>
      <c r="J217" s="43">
        <v>5353</v>
      </c>
      <c r="K217" s="43">
        <v>5353</v>
      </c>
      <c r="L217" s="84"/>
    </row>
    <row r="218" spans="1:12" s="83" customFormat="1" ht="16.5">
      <c r="A218" s="38" t="s">
        <v>414</v>
      </c>
      <c r="B218" s="41" t="s">
        <v>284</v>
      </c>
      <c r="C218" s="19"/>
      <c r="D218" s="15"/>
      <c r="E218" s="16"/>
      <c r="F218" s="15"/>
      <c r="G218" s="43"/>
      <c r="H218" s="26"/>
      <c r="I218" s="26"/>
      <c r="J218" s="53">
        <v>900</v>
      </c>
      <c r="K218" s="53">
        <v>900</v>
      </c>
      <c r="L218" s="9"/>
    </row>
    <row r="219" spans="1:12" s="83" customFormat="1" ht="16.5">
      <c r="A219" s="38" t="s">
        <v>415</v>
      </c>
      <c r="B219" s="85" t="s">
        <v>348</v>
      </c>
      <c r="C219" s="19"/>
      <c r="D219" s="15"/>
      <c r="E219" s="16"/>
      <c r="F219" s="15"/>
      <c r="G219" s="26"/>
      <c r="H219" s="26"/>
      <c r="I219" s="26"/>
      <c r="J219" s="53">
        <v>900</v>
      </c>
      <c r="K219" s="53">
        <v>900</v>
      </c>
      <c r="L219" s="9"/>
    </row>
    <row r="220" spans="1:12" s="83" customFormat="1" ht="16.5">
      <c r="A220" s="38" t="s">
        <v>440</v>
      </c>
      <c r="B220" s="85" t="s">
        <v>361</v>
      </c>
      <c r="C220" s="19"/>
      <c r="D220" s="15"/>
      <c r="E220" s="16"/>
      <c r="F220" s="15"/>
      <c r="G220" s="26"/>
      <c r="H220" s="26"/>
      <c r="I220" s="26"/>
      <c r="J220" s="53">
        <v>4500</v>
      </c>
      <c r="K220" s="53">
        <v>4500</v>
      </c>
      <c r="L220" s="9"/>
    </row>
    <row r="221" spans="1:12" s="83" customFormat="1" ht="33">
      <c r="A221" s="38" t="s">
        <v>394</v>
      </c>
      <c r="B221" s="85" t="s">
        <v>472</v>
      </c>
      <c r="C221" s="19"/>
      <c r="D221" s="15"/>
      <c r="E221" s="16"/>
      <c r="F221" s="15"/>
      <c r="G221" s="26">
        <f>SUM(G222:G230)</f>
        <v>28847</v>
      </c>
      <c r="H221" s="26">
        <f>SUM(H222:H230)</f>
        <v>0</v>
      </c>
      <c r="I221" s="26">
        <f>SUM(I222:I230)</f>
        <v>0</v>
      </c>
      <c r="J221" s="26">
        <f>SUM(J222:J230)</f>
        <v>28847</v>
      </c>
      <c r="K221" s="26">
        <f>SUM(K222:K230)</f>
        <v>28847</v>
      </c>
      <c r="L221" s="9"/>
    </row>
    <row r="222" spans="1:12" s="81" customFormat="1" ht="16.5">
      <c r="A222" s="16" t="s">
        <v>311</v>
      </c>
      <c r="B222" s="69" t="s">
        <v>462</v>
      </c>
      <c r="C222" s="22" t="s">
        <v>276</v>
      </c>
      <c r="D222" s="22" t="s">
        <v>755</v>
      </c>
      <c r="E222" s="22">
        <v>2019</v>
      </c>
      <c r="F222" s="22"/>
      <c r="G222" s="18">
        <v>2500</v>
      </c>
      <c r="H222" s="17"/>
      <c r="I222" s="17"/>
      <c r="J222" s="18">
        <v>2500</v>
      </c>
      <c r="K222" s="18">
        <v>2500</v>
      </c>
      <c r="L222" s="22"/>
    </row>
    <row r="223" spans="1:12" s="117" customFormat="1" ht="33">
      <c r="A223" s="88" t="s">
        <v>314</v>
      </c>
      <c r="B223" s="89" t="s">
        <v>756</v>
      </c>
      <c r="C223" s="86" t="s">
        <v>599</v>
      </c>
      <c r="D223" s="86" t="s">
        <v>286</v>
      </c>
      <c r="E223" s="86">
        <v>2019</v>
      </c>
      <c r="F223" s="86"/>
      <c r="G223" s="90">
        <f>3500+2000</f>
        <v>5500</v>
      </c>
      <c r="H223" s="91"/>
      <c r="I223" s="91"/>
      <c r="J223" s="90">
        <v>5500</v>
      </c>
      <c r="K223" s="90">
        <v>5500</v>
      </c>
      <c r="L223" s="86"/>
    </row>
    <row r="224" spans="1:12" s="81" customFormat="1" ht="16.5">
      <c r="A224" s="16" t="s">
        <v>315</v>
      </c>
      <c r="B224" s="69" t="s">
        <v>275</v>
      </c>
      <c r="C224" s="22" t="s">
        <v>443</v>
      </c>
      <c r="D224" s="86" t="s">
        <v>289</v>
      </c>
      <c r="E224" s="22">
        <v>2019</v>
      </c>
      <c r="F224" s="22"/>
      <c r="G224" s="18">
        <v>1500</v>
      </c>
      <c r="H224" s="17"/>
      <c r="I224" s="17"/>
      <c r="J224" s="18">
        <v>1500</v>
      </c>
      <c r="K224" s="18">
        <v>1500</v>
      </c>
      <c r="L224" s="22"/>
    </row>
    <row r="225" spans="1:12" s="81" customFormat="1" ht="16.5">
      <c r="A225" s="16" t="s">
        <v>316</v>
      </c>
      <c r="B225" s="69" t="s">
        <v>453</v>
      </c>
      <c r="C225" s="22" t="s">
        <v>276</v>
      </c>
      <c r="D225" s="22" t="s">
        <v>452</v>
      </c>
      <c r="E225" s="22">
        <v>2019</v>
      </c>
      <c r="F225" s="22"/>
      <c r="G225" s="18">
        <v>1000</v>
      </c>
      <c r="H225" s="17"/>
      <c r="I225" s="17"/>
      <c r="J225" s="18">
        <v>1000</v>
      </c>
      <c r="K225" s="18">
        <v>1000</v>
      </c>
      <c r="L225" s="22"/>
    </row>
    <row r="226" spans="1:12" s="81" customFormat="1" ht="99">
      <c r="A226" s="16" t="s">
        <v>317</v>
      </c>
      <c r="B226" s="69" t="s">
        <v>463</v>
      </c>
      <c r="C226" s="22" t="s">
        <v>276</v>
      </c>
      <c r="D226" s="22" t="s">
        <v>302</v>
      </c>
      <c r="E226" s="22">
        <v>2019</v>
      </c>
      <c r="F226" s="22"/>
      <c r="G226" s="18">
        <v>8147</v>
      </c>
      <c r="H226" s="17"/>
      <c r="I226" s="17"/>
      <c r="J226" s="18">
        <v>8147</v>
      </c>
      <c r="K226" s="18">
        <v>8147</v>
      </c>
      <c r="L226" s="22"/>
    </row>
    <row r="227" spans="1:12" s="81" customFormat="1" ht="33">
      <c r="A227" s="16" t="s">
        <v>318</v>
      </c>
      <c r="B227" s="69" t="s">
        <v>454</v>
      </c>
      <c r="C227" s="22" t="s">
        <v>276</v>
      </c>
      <c r="D227" s="22" t="s">
        <v>455</v>
      </c>
      <c r="E227" s="22">
        <v>2019</v>
      </c>
      <c r="F227" s="22"/>
      <c r="G227" s="18">
        <v>2000</v>
      </c>
      <c r="H227" s="17"/>
      <c r="I227" s="17"/>
      <c r="J227" s="18">
        <v>2000</v>
      </c>
      <c r="K227" s="18">
        <v>2000</v>
      </c>
      <c r="L227" s="22"/>
    </row>
    <row r="228" spans="1:12" s="81" customFormat="1" ht="16.5">
      <c r="A228" s="16" t="s">
        <v>319</v>
      </c>
      <c r="B228" s="69" t="s">
        <v>482</v>
      </c>
      <c r="C228" s="22" t="s">
        <v>219</v>
      </c>
      <c r="D228" s="22" t="s">
        <v>220</v>
      </c>
      <c r="E228" s="22">
        <v>2019</v>
      </c>
      <c r="F228" s="22"/>
      <c r="G228" s="18">
        <v>4000</v>
      </c>
      <c r="H228" s="17"/>
      <c r="I228" s="17"/>
      <c r="J228" s="18">
        <v>4000</v>
      </c>
      <c r="K228" s="18">
        <v>4000</v>
      </c>
      <c r="L228" s="22"/>
    </row>
    <row r="229" spans="1:12" s="81" customFormat="1" ht="16.5">
      <c r="A229" s="16" t="s">
        <v>320</v>
      </c>
      <c r="B229" s="69" t="s">
        <v>478</v>
      </c>
      <c r="C229" s="22" t="s">
        <v>219</v>
      </c>
      <c r="D229" s="22" t="s">
        <v>220</v>
      </c>
      <c r="E229" s="22">
        <v>2019</v>
      </c>
      <c r="F229" s="22"/>
      <c r="G229" s="18">
        <v>3000</v>
      </c>
      <c r="H229" s="17"/>
      <c r="I229" s="17"/>
      <c r="J229" s="18">
        <v>3000</v>
      </c>
      <c r="K229" s="18">
        <v>3000</v>
      </c>
      <c r="L229" s="22"/>
    </row>
    <row r="230" spans="1:12" s="81" customFormat="1" ht="16.5">
      <c r="A230" s="16" t="s">
        <v>321</v>
      </c>
      <c r="B230" s="69" t="s">
        <v>481</v>
      </c>
      <c r="C230" s="22" t="s">
        <v>443</v>
      </c>
      <c r="D230" s="22" t="s">
        <v>649</v>
      </c>
      <c r="E230" s="22">
        <v>2019</v>
      </c>
      <c r="F230" s="22"/>
      <c r="G230" s="18">
        <v>1200</v>
      </c>
      <c r="H230" s="17"/>
      <c r="I230" s="17"/>
      <c r="J230" s="18">
        <v>1200</v>
      </c>
      <c r="K230" s="18">
        <v>1200</v>
      </c>
      <c r="L230" s="22"/>
    </row>
    <row r="231" spans="1:12" s="81" customFormat="1" ht="33">
      <c r="A231" s="38" t="s">
        <v>213</v>
      </c>
      <c r="B231" s="41" t="s">
        <v>168</v>
      </c>
      <c r="C231" s="9"/>
      <c r="D231" s="9"/>
      <c r="E231" s="22"/>
      <c r="F231" s="22"/>
      <c r="G231" s="26">
        <f>G232+G233+G234</f>
        <v>389496.9</v>
      </c>
      <c r="H231" s="26">
        <f>H232+H233+H234</f>
        <v>0</v>
      </c>
      <c r="I231" s="26">
        <f>I232+I233+I234</f>
        <v>0</v>
      </c>
      <c r="J231" s="26">
        <f>J232+J233+J234</f>
        <v>400264.9</v>
      </c>
      <c r="K231" s="26">
        <f>K232+K233+K234</f>
        <v>400264.9</v>
      </c>
      <c r="L231" s="22"/>
    </row>
    <row r="232" spans="1:12" s="83" customFormat="1" ht="16.5">
      <c r="A232" s="38" t="s">
        <v>417</v>
      </c>
      <c r="B232" s="51" t="s">
        <v>85</v>
      </c>
      <c r="C232" s="37"/>
      <c r="D232" s="37"/>
      <c r="E232" s="38"/>
      <c r="F232" s="37"/>
      <c r="G232" s="47"/>
      <c r="H232" s="26"/>
      <c r="I232" s="26"/>
      <c r="J232" s="47">
        <v>10000</v>
      </c>
      <c r="K232" s="47">
        <v>10000</v>
      </c>
      <c r="L232" s="9"/>
    </row>
    <row r="233" spans="1:12" s="83" customFormat="1" ht="16.5">
      <c r="A233" s="38" t="s">
        <v>411</v>
      </c>
      <c r="B233" s="85" t="s">
        <v>278</v>
      </c>
      <c r="C233" s="37"/>
      <c r="D233" s="37"/>
      <c r="E233" s="38"/>
      <c r="F233" s="37"/>
      <c r="G233" s="47"/>
      <c r="H233" s="26"/>
      <c r="I233" s="26"/>
      <c r="J233" s="47">
        <v>5000</v>
      </c>
      <c r="K233" s="47">
        <v>5000</v>
      </c>
      <c r="L233" s="9"/>
    </row>
    <row r="234" spans="1:12" s="83" customFormat="1" ht="33">
      <c r="A234" s="38" t="s">
        <v>414</v>
      </c>
      <c r="B234" s="41" t="s">
        <v>346</v>
      </c>
      <c r="C234" s="37"/>
      <c r="D234" s="37"/>
      <c r="E234" s="38"/>
      <c r="F234" s="87"/>
      <c r="G234" s="26">
        <f>SUM(G235:G298)</f>
        <v>389496.9</v>
      </c>
      <c r="H234" s="26">
        <f>SUM(H235:H298)</f>
        <v>0</v>
      </c>
      <c r="I234" s="26">
        <f>SUM(I235:I298)</f>
        <v>0</v>
      </c>
      <c r="J234" s="26">
        <f>SUM(J235:J298)</f>
        <v>385264.9</v>
      </c>
      <c r="K234" s="26">
        <f>SUM(K235:K298)</f>
        <v>385264.9</v>
      </c>
      <c r="L234" s="9"/>
    </row>
    <row r="235" spans="1:12" s="81" customFormat="1" ht="66">
      <c r="A235" s="88" t="s">
        <v>362</v>
      </c>
      <c r="B235" s="89" t="s">
        <v>473</v>
      </c>
      <c r="C235" s="86" t="s">
        <v>441</v>
      </c>
      <c r="D235" s="86" t="s">
        <v>86</v>
      </c>
      <c r="E235" s="86">
        <v>2019</v>
      </c>
      <c r="F235" s="86"/>
      <c r="G235" s="90">
        <v>700</v>
      </c>
      <c r="H235" s="91"/>
      <c r="I235" s="91"/>
      <c r="J235" s="90">
        <v>630</v>
      </c>
      <c r="K235" s="90">
        <f>315*2</f>
        <v>630</v>
      </c>
      <c r="L235" s="86" t="s">
        <v>474</v>
      </c>
    </row>
    <row r="236" spans="1:12" s="81" customFormat="1" ht="66">
      <c r="A236" s="88" t="s">
        <v>363</v>
      </c>
      <c r="B236" s="89" t="s">
        <v>87</v>
      </c>
      <c r="C236" s="86" t="s">
        <v>285</v>
      </c>
      <c r="D236" s="86" t="s">
        <v>86</v>
      </c>
      <c r="E236" s="86">
        <v>2019</v>
      </c>
      <c r="F236" s="86"/>
      <c r="G236" s="90">
        <v>1750</v>
      </c>
      <c r="H236" s="91"/>
      <c r="I236" s="91"/>
      <c r="J236" s="90">
        <f>K236</f>
        <v>1575</v>
      </c>
      <c r="K236" s="90">
        <f>5*315</f>
        <v>1575</v>
      </c>
      <c r="L236" s="86" t="s">
        <v>474</v>
      </c>
    </row>
    <row r="237" spans="1:12" s="81" customFormat="1" ht="99">
      <c r="A237" s="88" t="s">
        <v>364</v>
      </c>
      <c r="B237" s="89" t="s">
        <v>483</v>
      </c>
      <c r="C237" s="92" t="s">
        <v>444</v>
      </c>
      <c r="D237" s="86" t="s">
        <v>132</v>
      </c>
      <c r="E237" s="86">
        <v>2019</v>
      </c>
      <c r="F237" s="86"/>
      <c r="G237" s="90">
        <v>1050</v>
      </c>
      <c r="H237" s="91"/>
      <c r="I237" s="91"/>
      <c r="J237" s="90">
        <v>300</v>
      </c>
      <c r="K237" s="90">
        <f>3*100</f>
        <v>300</v>
      </c>
      <c r="L237" s="86" t="s">
        <v>477</v>
      </c>
    </row>
    <row r="238" spans="1:12" s="81" customFormat="1" ht="66">
      <c r="A238" s="88" t="s">
        <v>365</v>
      </c>
      <c r="B238" s="89" t="s">
        <v>475</v>
      </c>
      <c r="C238" s="86" t="s">
        <v>442</v>
      </c>
      <c r="D238" s="86" t="s">
        <v>86</v>
      </c>
      <c r="E238" s="86">
        <v>2019</v>
      </c>
      <c r="F238" s="86"/>
      <c r="G238" s="90">
        <v>1050</v>
      </c>
      <c r="H238" s="91"/>
      <c r="I238" s="91"/>
      <c r="J238" s="90">
        <f>K238</f>
        <v>945</v>
      </c>
      <c r="K238" s="90">
        <f>3*315</f>
        <v>945</v>
      </c>
      <c r="L238" s="86" t="s">
        <v>476</v>
      </c>
    </row>
    <row r="239" spans="1:12" s="81" customFormat="1" ht="66">
      <c r="A239" s="88" t="s">
        <v>366</v>
      </c>
      <c r="B239" s="89" t="s">
        <v>484</v>
      </c>
      <c r="C239" s="86" t="s">
        <v>396</v>
      </c>
      <c r="D239" s="86" t="s">
        <v>86</v>
      </c>
      <c r="E239" s="86">
        <v>2019</v>
      </c>
      <c r="F239" s="86"/>
      <c r="G239" s="90">
        <v>2450</v>
      </c>
      <c r="H239" s="91"/>
      <c r="I239" s="91"/>
      <c r="J239" s="90">
        <f>K239</f>
        <v>2205</v>
      </c>
      <c r="K239" s="90">
        <f>315*7</f>
        <v>2205</v>
      </c>
      <c r="L239" s="86" t="s">
        <v>476</v>
      </c>
    </row>
    <row r="240" spans="1:12" s="81" customFormat="1" ht="66">
      <c r="A240" s="88" t="s">
        <v>367</v>
      </c>
      <c r="B240" s="89" t="s">
        <v>485</v>
      </c>
      <c r="C240" s="86" t="s">
        <v>429</v>
      </c>
      <c r="D240" s="86" t="s">
        <v>86</v>
      </c>
      <c r="E240" s="86">
        <v>2019</v>
      </c>
      <c r="F240" s="86"/>
      <c r="G240" s="90">
        <v>1400</v>
      </c>
      <c r="H240" s="91"/>
      <c r="I240" s="91"/>
      <c r="J240" s="90">
        <f>K240</f>
        <v>1260</v>
      </c>
      <c r="K240" s="90">
        <v>1260</v>
      </c>
      <c r="L240" s="86" t="s">
        <v>476</v>
      </c>
    </row>
    <row r="241" spans="1:12" s="81" customFormat="1" ht="33">
      <c r="A241" s="88" t="s">
        <v>368</v>
      </c>
      <c r="B241" s="89" t="s">
        <v>434</v>
      </c>
      <c r="C241" s="86" t="s">
        <v>435</v>
      </c>
      <c r="D241" s="86" t="s">
        <v>433</v>
      </c>
      <c r="E241" s="86">
        <v>2019</v>
      </c>
      <c r="F241" s="86"/>
      <c r="G241" s="90">
        <v>400</v>
      </c>
      <c r="H241" s="91"/>
      <c r="I241" s="91"/>
      <c r="J241" s="90">
        <v>400</v>
      </c>
      <c r="K241" s="90">
        <v>400</v>
      </c>
      <c r="L241" s="86"/>
    </row>
    <row r="242" spans="1:12" ht="16.5">
      <c r="A242" s="88" t="s">
        <v>369</v>
      </c>
      <c r="B242" s="89" t="s">
        <v>215</v>
      </c>
      <c r="C242" s="86" t="s">
        <v>429</v>
      </c>
      <c r="D242" s="86" t="s">
        <v>433</v>
      </c>
      <c r="E242" s="86">
        <v>2019</v>
      </c>
      <c r="F242" s="86"/>
      <c r="G242" s="90">
        <v>400</v>
      </c>
      <c r="H242" s="91"/>
      <c r="I242" s="91"/>
      <c r="J242" s="90">
        <f>K242</f>
        <v>400</v>
      </c>
      <c r="K242" s="90">
        <v>400</v>
      </c>
      <c r="L242" s="86"/>
    </row>
    <row r="243" spans="1:12" s="81" customFormat="1" ht="16.5">
      <c r="A243" s="88" t="s">
        <v>370</v>
      </c>
      <c r="B243" s="89" t="s">
        <v>88</v>
      </c>
      <c r="C243" s="86" t="s">
        <v>429</v>
      </c>
      <c r="D243" s="86" t="s">
        <v>649</v>
      </c>
      <c r="E243" s="86">
        <v>2019</v>
      </c>
      <c r="F243" s="86"/>
      <c r="G243" s="90">
        <v>1200</v>
      </c>
      <c r="H243" s="91"/>
      <c r="I243" s="91"/>
      <c r="J243" s="90">
        <v>1200</v>
      </c>
      <c r="K243" s="90">
        <v>1200</v>
      </c>
      <c r="L243" s="86"/>
    </row>
    <row r="244" spans="1:12" s="81" customFormat="1" ht="16.5">
      <c r="A244" s="88" t="s">
        <v>371</v>
      </c>
      <c r="B244" s="89" t="s">
        <v>436</v>
      </c>
      <c r="C244" s="86" t="s">
        <v>442</v>
      </c>
      <c r="D244" s="86" t="s">
        <v>406</v>
      </c>
      <c r="E244" s="86">
        <v>2019</v>
      </c>
      <c r="F244" s="86"/>
      <c r="G244" s="90">
        <v>400</v>
      </c>
      <c r="H244" s="91"/>
      <c r="I244" s="91"/>
      <c r="J244" s="90">
        <v>400</v>
      </c>
      <c r="K244" s="90">
        <v>400</v>
      </c>
      <c r="L244" s="86"/>
    </row>
    <row r="245" spans="1:12" s="81" customFormat="1" ht="33">
      <c r="A245" s="88" t="s">
        <v>372</v>
      </c>
      <c r="B245" s="89" t="s">
        <v>404</v>
      </c>
      <c r="C245" s="86" t="s">
        <v>399</v>
      </c>
      <c r="D245" s="86" t="s">
        <v>406</v>
      </c>
      <c r="E245" s="86">
        <v>2019</v>
      </c>
      <c r="F245" s="86"/>
      <c r="G245" s="90">
        <v>400</v>
      </c>
      <c r="H245" s="91"/>
      <c r="I245" s="91"/>
      <c r="J245" s="90">
        <v>400</v>
      </c>
      <c r="K245" s="90">
        <v>400</v>
      </c>
      <c r="L245" s="86"/>
    </row>
    <row r="246" spans="1:12" s="81" customFormat="1" ht="16.5">
      <c r="A246" s="88" t="s">
        <v>373</v>
      </c>
      <c r="B246" s="89" t="s">
        <v>405</v>
      </c>
      <c r="C246" s="86" t="s">
        <v>432</v>
      </c>
      <c r="D246" s="86" t="s">
        <v>406</v>
      </c>
      <c r="E246" s="86">
        <v>2019</v>
      </c>
      <c r="F246" s="86"/>
      <c r="G246" s="90">
        <v>400</v>
      </c>
      <c r="H246" s="91"/>
      <c r="I246" s="91"/>
      <c r="J246" s="90">
        <v>400</v>
      </c>
      <c r="K246" s="90">
        <v>400</v>
      </c>
      <c r="L246" s="86"/>
    </row>
    <row r="247" spans="1:12" s="81" customFormat="1" ht="16.5">
      <c r="A247" s="88" t="s">
        <v>374</v>
      </c>
      <c r="B247" s="89" t="s">
        <v>217</v>
      </c>
      <c r="C247" s="86" t="s">
        <v>443</v>
      </c>
      <c r="D247" s="86" t="s">
        <v>218</v>
      </c>
      <c r="E247" s="86">
        <v>2019</v>
      </c>
      <c r="F247" s="86"/>
      <c r="G247" s="90">
        <v>400</v>
      </c>
      <c r="H247" s="91"/>
      <c r="I247" s="91"/>
      <c r="J247" s="90">
        <v>400</v>
      </c>
      <c r="K247" s="90">
        <v>400</v>
      </c>
      <c r="L247" s="86"/>
    </row>
    <row r="248" spans="1:12" s="81" customFormat="1" ht="16.5">
      <c r="A248" s="88" t="s">
        <v>375</v>
      </c>
      <c r="B248" s="89" t="s">
        <v>401</v>
      </c>
      <c r="C248" s="86" t="s">
        <v>420</v>
      </c>
      <c r="D248" s="86" t="s">
        <v>290</v>
      </c>
      <c r="E248" s="86">
        <v>2019</v>
      </c>
      <c r="F248" s="86"/>
      <c r="G248" s="90">
        <v>3000</v>
      </c>
      <c r="H248" s="91"/>
      <c r="I248" s="91"/>
      <c r="J248" s="90">
        <v>3000</v>
      </c>
      <c r="K248" s="90">
        <v>3000</v>
      </c>
      <c r="L248" s="86"/>
    </row>
    <row r="249" spans="1:12" s="81" customFormat="1" ht="16.5">
      <c r="A249" s="88" t="s">
        <v>376</v>
      </c>
      <c r="B249" s="94" t="s">
        <v>222</v>
      </c>
      <c r="C249" s="92" t="s">
        <v>391</v>
      </c>
      <c r="D249" s="92" t="s">
        <v>291</v>
      </c>
      <c r="E249" s="92">
        <v>2019</v>
      </c>
      <c r="F249" s="92"/>
      <c r="G249" s="95">
        <v>1600</v>
      </c>
      <c r="H249" s="95"/>
      <c r="I249" s="95"/>
      <c r="J249" s="95">
        <v>1600</v>
      </c>
      <c r="K249" s="95">
        <v>1600</v>
      </c>
      <c r="L249" s="96"/>
    </row>
    <row r="250" spans="1:12" s="81" customFormat="1" ht="16.5">
      <c r="A250" s="88" t="s">
        <v>377</v>
      </c>
      <c r="B250" s="89" t="s">
        <v>445</v>
      </c>
      <c r="C250" s="86" t="s">
        <v>285</v>
      </c>
      <c r="D250" s="86" t="s">
        <v>437</v>
      </c>
      <c r="E250" s="86">
        <v>2019</v>
      </c>
      <c r="F250" s="86"/>
      <c r="G250" s="90">
        <v>1000</v>
      </c>
      <c r="H250" s="91"/>
      <c r="I250" s="91"/>
      <c r="J250" s="90">
        <v>1000</v>
      </c>
      <c r="K250" s="90">
        <v>1000</v>
      </c>
      <c r="L250" s="86"/>
    </row>
    <row r="251" spans="1:12" s="81" customFormat="1" ht="33">
      <c r="A251" s="88" t="s">
        <v>378</v>
      </c>
      <c r="B251" s="89" t="s">
        <v>467</v>
      </c>
      <c r="C251" s="92" t="s">
        <v>441</v>
      </c>
      <c r="D251" s="86" t="s">
        <v>292</v>
      </c>
      <c r="E251" s="86">
        <v>2019</v>
      </c>
      <c r="F251" s="86"/>
      <c r="G251" s="90">
        <v>800</v>
      </c>
      <c r="H251" s="91"/>
      <c r="I251" s="91"/>
      <c r="J251" s="90">
        <v>800</v>
      </c>
      <c r="K251" s="90">
        <v>800</v>
      </c>
      <c r="L251" s="86"/>
    </row>
    <row r="252" spans="1:12" s="81" customFormat="1" ht="33">
      <c r="A252" s="88" t="s">
        <v>269</v>
      </c>
      <c r="B252" s="89" t="s">
        <v>486</v>
      </c>
      <c r="C252" s="92" t="s">
        <v>360</v>
      </c>
      <c r="D252" s="86" t="s">
        <v>293</v>
      </c>
      <c r="E252" s="86">
        <v>2019</v>
      </c>
      <c r="F252" s="86"/>
      <c r="G252" s="90">
        <v>3000</v>
      </c>
      <c r="H252" s="91"/>
      <c r="I252" s="91"/>
      <c r="J252" s="90">
        <v>3000</v>
      </c>
      <c r="K252" s="90">
        <v>3000</v>
      </c>
      <c r="L252" s="86"/>
    </row>
    <row r="253" spans="1:12" s="81" customFormat="1" ht="49.5">
      <c r="A253" s="88" t="s">
        <v>270</v>
      </c>
      <c r="B253" s="89" t="s">
        <v>77</v>
      </c>
      <c r="C253" s="86" t="s">
        <v>391</v>
      </c>
      <c r="D253" s="119" t="s">
        <v>89</v>
      </c>
      <c r="E253" s="86">
        <v>2019</v>
      </c>
      <c r="F253" s="86"/>
      <c r="G253" s="90">
        <v>9873.9</v>
      </c>
      <c r="H253" s="91"/>
      <c r="I253" s="91"/>
      <c r="J253" s="90">
        <v>9873.9</v>
      </c>
      <c r="K253" s="90">
        <v>9873.9</v>
      </c>
      <c r="L253" s="86"/>
    </row>
    <row r="254" spans="1:16" s="81" customFormat="1" ht="49.5">
      <c r="A254" s="88" t="s">
        <v>271</v>
      </c>
      <c r="B254" s="89" t="s">
        <v>57</v>
      </c>
      <c r="C254" s="86" t="s">
        <v>391</v>
      </c>
      <c r="D254" s="86" t="s">
        <v>345</v>
      </c>
      <c r="E254" s="86">
        <v>2019</v>
      </c>
      <c r="F254" s="86"/>
      <c r="G254" s="90">
        <v>9990</v>
      </c>
      <c r="H254" s="91"/>
      <c r="I254" s="91"/>
      <c r="J254" s="90">
        <v>9990</v>
      </c>
      <c r="K254" s="90">
        <v>9990</v>
      </c>
      <c r="L254" s="86"/>
      <c r="P254" s="81" t="s">
        <v>286</v>
      </c>
    </row>
    <row r="255" spans="1:12" s="81" customFormat="1" ht="33">
      <c r="A255" s="88" t="s">
        <v>272</v>
      </c>
      <c r="B255" s="97" t="s">
        <v>90</v>
      </c>
      <c r="C255" s="92" t="s">
        <v>91</v>
      </c>
      <c r="D255" s="98" t="s">
        <v>92</v>
      </c>
      <c r="E255" s="98">
        <v>2019</v>
      </c>
      <c r="F255" s="98"/>
      <c r="G255" s="95">
        <v>5100</v>
      </c>
      <c r="H255" s="95"/>
      <c r="I255" s="95"/>
      <c r="J255" s="95">
        <v>5100</v>
      </c>
      <c r="K255" s="95">
        <v>5100</v>
      </c>
      <c r="L255" s="96"/>
    </row>
    <row r="256" spans="1:12" s="81" customFormat="1" ht="33">
      <c r="A256" s="88" t="s">
        <v>273</v>
      </c>
      <c r="B256" s="89" t="s">
        <v>192</v>
      </c>
      <c r="C256" s="86" t="s">
        <v>431</v>
      </c>
      <c r="D256" s="86" t="s">
        <v>204</v>
      </c>
      <c r="E256" s="86">
        <v>2019</v>
      </c>
      <c r="F256" s="86"/>
      <c r="G256" s="90">
        <v>5280</v>
      </c>
      <c r="H256" s="91"/>
      <c r="I256" s="91"/>
      <c r="J256" s="90">
        <v>5280</v>
      </c>
      <c r="K256" s="90">
        <v>5280</v>
      </c>
      <c r="L256" s="86"/>
    </row>
    <row r="257" spans="1:12" s="81" customFormat="1" ht="49.5">
      <c r="A257" s="88" t="s">
        <v>274</v>
      </c>
      <c r="B257" s="89" t="s">
        <v>337</v>
      </c>
      <c r="C257" s="86" t="s">
        <v>276</v>
      </c>
      <c r="D257" s="22" t="s">
        <v>309</v>
      </c>
      <c r="E257" s="86">
        <v>2019</v>
      </c>
      <c r="F257" s="86"/>
      <c r="G257" s="90">
        <v>9990</v>
      </c>
      <c r="H257" s="91"/>
      <c r="I257" s="91"/>
      <c r="J257" s="90">
        <v>9990</v>
      </c>
      <c r="K257" s="90">
        <v>9990</v>
      </c>
      <c r="L257" s="86"/>
    </row>
    <row r="258" spans="1:12" s="81" customFormat="1" ht="49.5">
      <c r="A258" s="88" t="s">
        <v>229</v>
      </c>
      <c r="B258" s="99" t="s">
        <v>338</v>
      </c>
      <c r="C258" s="86" t="s">
        <v>276</v>
      </c>
      <c r="D258" s="22" t="s">
        <v>309</v>
      </c>
      <c r="E258" s="86">
        <v>2019</v>
      </c>
      <c r="F258" s="86"/>
      <c r="G258" s="90">
        <v>9990</v>
      </c>
      <c r="H258" s="91"/>
      <c r="I258" s="91"/>
      <c r="J258" s="90">
        <v>9990</v>
      </c>
      <c r="K258" s="90">
        <v>9990</v>
      </c>
      <c r="L258" s="86"/>
    </row>
    <row r="259" spans="1:12" s="81" customFormat="1" ht="49.5">
      <c r="A259" s="88" t="s">
        <v>230</v>
      </c>
      <c r="B259" s="99" t="s">
        <v>490</v>
      </c>
      <c r="C259" s="86" t="s">
        <v>276</v>
      </c>
      <c r="D259" s="22" t="s">
        <v>295</v>
      </c>
      <c r="E259" s="86">
        <v>2019</v>
      </c>
      <c r="F259" s="86"/>
      <c r="G259" s="90">
        <v>5320</v>
      </c>
      <c r="H259" s="91"/>
      <c r="I259" s="91"/>
      <c r="J259" s="90">
        <v>5320</v>
      </c>
      <c r="K259" s="90">
        <v>5320</v>
      </c>
      <c r="L259" s="86"/>
    </row>
    <row r="260" spans="1:12" s="81" customFormat="1" ht="49.5">
      <c r="A260" s="88" t="s">
        <v>231</v>
      </c>
      <c r="B260" s="99" t="s">
        <v>205</v>
      </c>
      <c r="C260" s="86" t="s">
        <v>276</v>
      </c>
      <c r="D260" s="22" t="s">
        <v>294</v>
      </c>
      <c r="E260" s="86">
        <v>2019</v>
      </c>
      <c r="F260" s="86"/>
      <c r="G260" s="90">
        <v>4905</v>
      </c>
      <c r="H260" s="91"/>
      <c r="I260" s="91"/>
      <c r="J260" s="90">
        <v>4905</v>
      </c>
      <c r="K260" s="90">
        <v>4905</v>
      </c>
      <c r="L260" s="86"/>
    </row>
    <row r="261" spans="1:12" s="81" customFormat="1" ht="33">
      <c r="A261" s="88" t="s">
        <v>232</v>
      </c>
      <c r="B261" s="99" t="s">
        <v>228</v>
      </c>
      <c r="C261" s="86" t="s">
        <v>276</v>
      </c>
      <c r="D261" s="22" t="s">
        <v>301</v>
      </c>
      <c r="E261" s="86">
        <v>2019</v>
      </c>
      <c r="F261" s="86"/>
      <c r="G261" s="90">
        <v>3000</v>
      </c>
      <c r="H261" s="91"/>
      <c r="I261" s="91"/>
      <c r="J261" s="90">
        <v>3000</v>
      </c>
      <c r="K261" s="90">
        <v>3000</v>
      </c>
      <c r="L261" s="86"/>
    </row>
    <row r="262" spans="1:12" s="81" customFormat="1" ht="49.5">
      <c r="A262" s="88" t="s">
        <v>233</v>
      </c>
      <c r="B262" s="99" t="s">
        <v>206</v>
      </c>
      <c r="C262" s="86" t="s">
        <v>276</v>
      </c>
      <c r="D262" s="22" t="s">
        <v>296</v>
      </c>
      <c r="E262" s="86">
        <v>2019</v>
      </c>
      <c r="F262" s="86"/>
      <c r="G262" s="90">
        <v>7063</v>
      </c>
      <c r="H262" s="91"/>
      <c r="I262" s="91"/>
      <c r="J262" s="90">
        <v>7063</v>
      </c>
      <c r="K262" s="90">
        <v>7063</v>
      </c>
      <c r="L262" s="86"/>
    </row>
    <row r="263" spans="1:12" s="81" customFormat="1" ht="49.5">
      <c r="A263" s="88" t="s">
        <v>234</v>
      </c>
      <c r="B263" s="99" t="s">
        <v>207</v>
      </c>
      <c r="C263" s="86" t="s">
        <v>276</v>
      </c>
      <c r="D263" s="22" t="s">
        <v>300</v>
      </c>
      <c r="E263" s="86">
        <v>2019</v>
      </c>
      <c r="F263" s="86"/>
      <c r="G263" s="90">
        <v>7915</v>
      </c>
      <c r="H263" s="91"/>
      <c r="I263" s="91"/>
      <c r="J263" s="90">
        <v>7915</v>
      </c>
      <c r="K263" s="90">
        <v>7915</v>
      </c>
      <c r="L263" s="86"/>
    </row>
    <row r="264" spans="1:12" s="81" customFormat="1" ht="49.5">
      <c r="A264" s="88" t="s">
        <v>235</v>
      </c>
      <c r="B264" s="99" t="s">
        <v>208</v>
      </c>
      <c r="C264" s="86" t="s">
        <v>276</v>
      </c>
      <c r="D264" s="22" t="s">
        <v>299</v>
      </c>
      <c r="E264" s="86">
        <v>2019</v>
      </c>
      <c r="F264" s="86"/>
      <c r="G264" s="90">
        <v>5672</v>
      </c>
      <c r="H264" s="91"/>
      <c r="I264" s="91"/>
      <c r="J264" s="90">
        <v>5672</v>
      </c>
      <c r="K264" s="90">
        <v>5672</v>
      </c>
      <c r="L264" s="86"/>
    </row>
    <row r="265" spans="1:12" s="81" customFormat="1" ht="16.5">
      <c r="A265" s="88" t="s">
        <v>236</v>
      </c>
      <c r="B265" s="100" t="s">
        <v>226</v>
      </c>
      <c r="C265" s="86" t="s">
        <v>276</v>
      </c>
      <c r="D265" s="86" t="s">
        <v>227</v>
      </c>
      <c r="E265" s="86">
        <v>2019</v>
      </c>
      <c r="F265" s="86"/>
      <c r="G265" s="90">
        <v>7000</v>
      </c>
      <c r="H265" s="91"/>
      <c r="I265" s="91"/>
      <c r="J265" s="90">
        <v>7000</v>
      </c>
      <c r="K265" s="90">
        <v>7000</v>
      </c>
      <c r="L265" s="86"/>
    </row>
    <row r="266" spans="1:12" s="81" customFormat="1" ht="33">
      <c r="A266" s="88" t="s">
        <v>237</v>
      </c>
      <c r="B266" s="100" t="s">
        <v>720</v>
      </c>
      <c r="C266" s="86" t="s">
        <v>276</v>
      </c>
      <c r="D266" s="86" t="s">
        <v>721</v>
      </c>
      <c r="E266" s="86">
        <v>2019</v>
      </c>
      <c r="F266" s="86"/>
      <c r="G266" s="90">
        <v>5000</v>
      </c>
      <c r="H266" s="91"/>
      <c r="I266" s="91"/>
      <c r="J266" s="90">
        <v>5000</v>
      </c>
      <c r="K266" s="90">
        <v>5000</v>
      </c>
      <c r="L266" s="86"/>
    </row>
    <row r="267" spans="1:12" s="81" customFormat="1" ht="33">
      <c r="A267" s="88" t="s">
        <v>238</v>
      </c>
      <c r="B267" s="89" t="s">
        <v>488</v>
      </c>
      <c r="C267" s="86" t="s">
        <v>585</v>
      </c>
      <c r="D267" s="86" t="s">
        <v>489</v>
      </c>
      <c r="E267" s="86">
        <v>2019</v>
      </c>
      <c r="F267" s="86"/>
      <c r="G267" s="90">
        <f>3000-G268</f>
        <v>2750</v>
      </c>
      <c r="H267" s="90"/>
      <c r="I267" s="90"/>
      <c r="J267" s="90">
        <f>3000-J268</f>
        <v>2750</v>
      </c>
      <c r="K267" s="90">
        <f>3000-K268</f>
        <v>2750</v>
      </c>
      <c r="L267" s="86"/>
    </row>
    <row r="268" spans="1:12" s="81" customFormat="1" ht="33">
      <c r="A268" s="88" t="s">
        <v>239</v>
      </c>
      <c r="B268" s="89" t="s">
        <v>331</v>
      </c>
      <c r="C268" s="86" t="s">
        <v>585</v>
      </c>
      <c r="D268" s="121" t="s">
        <v>330</v>
      </c>
      <c r="E268" s="86">
        <v>2019</v>
      </c>
      <c r="F268" s="86"/>
      <c r="G268" s="90">
        <v>250</v>
      </c>
      <c r="H268" s="91"/>
      <c r="I268" s="91"/>
      <c r="J268" s="90">
        <v>250</v>
      </c>
      <c r="K268" s="90">
        <v>250</v>
      </c>
      <c r="L268" s="86"/>
    </row>
    <row r="269" spans="1:12" s="81" customFormat="1" ht="33">
      <c r="A269" s="88" t="s">
        <v>240</v>
      </c>
      <c r="B269" s="97" t="s">
        <v>358</v>
      </c>
      <c r="C269" s="92" t="s">
        <v>351</v>
      </c>
      <c r="D269" s="98" t="s">
        <v>359</v>
      </c>
      <c r="E269" s="98">
        <v>2019</v>
      </c>
      <c r="F269" s="98"/>
      <c r="G269" s="95">
        <v>9990</v>
      </c>
      <c r="H269" s="95"/>
      <c r="I269" s="95"/>
      <c r="J269" s="95">
        <v>9990</v>
      </c>
      <c r="K269" s="95">
        <v>9990</v>
      </c>
      <c r="L269" s="96"/>
    </row>
    <row r="270" spans="1:12" s="81" customFormat="1" ht="33">
      <c r="A270" s="88" t="s">
        <v>241</v>
      </c>
      <c r="B270" s="97" t="s">
        <v>94</v>
      </c>
      <c r="C270" s="92" t="s">
        <v>95</v>
      </c>
      <c r="D270" s="92" t="s">
        <v>96</v>
      </c>
      <c r="E270" s="98">
        <v>2019</v>
      </c>
      <c r="F270" s="98"/>
      <c r="G270" s="95">
        <v>5000</v>
      </c>
      <c r="H270" s="95"/>
      <c r="I270" s="95"/>
      <c r="J270" s="95">
        <v>5000</v>
      </c>
      <c r="K270" s="95">
        <v>5000</v>
      </c>
      <c r="L270" s="96"/>
    </row>
    <row r="271" spans="1:12" s="81" customFormat="1" ht="49.5">
      <c r="A271" s="88" t="s">
        <v>242</v>
      </c>
      <c r="B271" s="97" t="s">
        <v>97</v>
      </c>
      <c r="C271" s="92" t="s">
        <v>98</v>
      </c>
      <c r="D271" s="92" t="s">
        <v>99</v>
      </c>
      <c r="E271" s="98">
        <v>2019</v>
      </c>
      <c r="F271" s="98"/>
      <c r="G271" s="95">
        <v>9990</v>
      </c>
      <c r="H271" s="95"/>
      <c r="I271" s="95"/>
      <c r="J271" s="95">
        <v>9990</v>
      </c>
      <c r="K271" s="95">
        <v>9990</v>
      </c>
      <c r="L271" s="96"/>
    </row>
    <row r="272" spans="1:12" s="101" customFormat="1" ht="33">
      <c r="A272" s="88" t="s">
        <v>487</v>
      </c>
      <c r="B272" s="97" t="s">
        <v>44</v>
      </c>
      <c r="C272" s="86" t="s">
        <v>585</v>
      </c>
      <c r="D272" s="92" t="s">
        <v>96</v>
      </c>
      <c r="E272" s="98">
        <v>2019</v>
      </c>
      <c r="F272" s="98"/>
      <c r="G272" s="95">
        <v>5000</v>
      </c>
      <c r="H272" s="95"/>
      <c r="I272" s="95"/>
      <c r="J272" s="95">
        <v>5000</v>
      </c>
      <c r="K272" s="95">
        <v>5000</v>
      </c>
      <c r="L272" s="96"/>
    </row>
    <row r="273" spans="1:12" s="81" customFormat="1" ht="33">
      <c r="A273" s="88" t="s">
        <v>349</v>
      </c>
      <c r="B273" s="89" t="s">
        <v>354</v>
      </c>
      <c r="C273" s="86" t="s">
        <v>585</v>
      </c>
      <c r="D273" s="86" t="s">
        <v>355</v>
      </c>
      <c r="E273" s="86">
        <v>2019</v>
      </c>
      <c r="F273" s="86"/>
      <c r="G273" s="90">
        <v>2000</v>
      </c>
      <c r="H273" s="91"/>
      <c r="I273" s="91"/>
      <c r="J273" s="90">
        <v>2000</v>
      </c>
      <c r="K273" s="90">
        <v>2000</v>
      </c>
      <c r="L273" s="86"/>
    </row>
    <row r="274" spans="1:12" s="81" customFormat="1" ht="33">
      <c r="A274" s="88" t="s">
        <v>353</v>
      </c>
      <c r="B274" s="89" t="s">
        <v>224</v>
      </c>
      <c r="C274" s="86" t="s">
        <v>283</v>
      </c>
      <c r="D274" s="86" t="s">
        <v>225</v>
      </c>
      <c r="E274" s="86">
        <v>2019</v>
      </c>
      <c r="F274" s="86"/>
      <c r="G274" s="90">
        <v>3700</v>
      </c>
      <c r="H274" s="91"/>
      <c r="I274" s="91"/>
      <c r="J274" s="90">
        <v>3700</v>
      </c>
      <c r="K274" s="90">
        <v>3700</v>
      </c>
      <c r="L274" s="86"/>
    </row>
    <row r="275" spans="1:12" s="81" customFormat="1" ht="33">
      <c r="A275" s="88" t="s">
        <v>101</v>
      </c>
      <c r="B275" s="89" t="s">
        <v>147</v>
      </c>
      <c r="C275" s="86" t="s">
        <v>391</v>
      </c>
      <c r="D275" s="86" t="s">
        <v>148</v>
      </c>
      <c r="E275" s="86">
        <v>2019</v>
      </c>
      <c r="F275" s="86"/>
      <c r="G275" s="90">
        <v>4464</v>
      </c>
      <c r="H275" s="91"/>
      <c r="I275" s="91"/>
      <c r="J275" s="90">
        <f>K275</f>
        <v>3571</v>
      </c>
      <c r="K275" s="90">
        <v>3571</v>
      </c>
      <c r="L275" s="86" t="s">
        <v>149</v>
      </c>
    </row>
    <row r="276" spans="1:12" s="81" customFormat="1" ht="33">
      <c r="A276" s="88" t="s">
        <v>102</v>
      </c>
      <c r="B276" s="89" t="s">
        <v>185</v>
      </c>
      <c r="C276" s="86" t="s">
        <v>283</v>
      </c>
      <c r="D276" s="86" t="s">
        <v>187</v>
      </c>
      <c r="E276" s="86">
        <v>2019</v>
      </c>
      <c r="F276" s="86"/>
      <c r="G276" s="90">
        <v>1000</v>
      </c>
      <c r="H276" s="91"/>
      <c r="I276" s="91"/>
      <c r="J276" s="90">
        <v>1000</v>
      </c>
      <c r="K276" s="90">
        <v>1000</v>
      </c>
      <c r="L276" s="86"/>
    </row>
    <row r="277" spans="1:12" s="81" customFormat="1" ht="82.5">
      <c r="A277" s="88" t="s">
        <v>104</v>
      </c>
      <c r="B277" s="89" t="s">
        <v>186</v>
      </c>
      <c r="C277" s="86" t="s">
        <v>283</v>
      </c>
      <c r="D277" s="86" t="s">
        <v>188</v>
      </c>
      <c r="E277" s="86">
        <v>2019</v>
      </c>
      <c r="F277" s="86"/>
      <c r="G277" s="90">
        <v>2500</v>
      </c>
      <c r="H277" s="91"/>
      <c r="I277" s="91"/>
      <c r="J277" s="90">
        <v>2500</v>
      </c>
      <c r="K277" s="90">
        <v>2500</v>
      </c>
      <c r="L277" s="86"/>
    </row>
    <row r="278" spans="1:12" s="81" customFormat="1" ht="33">
      <c r="A278" s="88" t="s">
        <v>105</v>
      </c>
      <c r="B278" s="89" t="s">
        <v>189</v>
      </c>
      <c r="C278" s="86" t="s">
        <v>421</v>
      </c>
      <c r="D278" s="86" t="s">
        <v>187</v>
      </c>
      <c r="E278" s="86">
        <v>2019</v>
      </c>
      <c r="F278" s="86"/>
      <c r="G278" s="90">
        <v>1000</v>
      </c>
      <c r="H278" s="91"/>
      <c r="I278" s="91"/>
      <c r="J278" s="90">
        <v>1000</v>
      </c>
      <c r="K278" s="90">
        <v>1000</v>
      </c>
      <c r="L278" s="86"/>
    </row>
    <row r="279" spans="1:12" s="81" customFormat="1" ht="33">
      <c r="A279" s="88" t="s">
        <v>107</v>
      </c>
      <c r="B279" s="89" t="s">
        <v>150</v>
      </c>
      <c r="C279" s="86" t="s">
        <v>400</v>
      </c>
      <c r="D279" s="86" t="s">
        <v>151</v>
      </c>
      <c r="E279" s="86">
        <v>2019</v>
      </c>
      <c r="F279" s="86"/>
      <c r="G279" s="90">
        <v>9268</v>
      </c>
      <c r="H279" s="91"/>
      <c r="I279" s="91"/>
      <c r="J279" s="90">
        <v>7414</v>
      </c>
      <c r="K279" s="90">
        <v>7414</v>
      </c>
      <c r="L279" s="86" t="s">
        <v>308</v>
      </c>
    </row>
    <row r="280" spans="1:12" s="81" customFormat="1" ht="33">
      <c r="A280" s="88" t="s">
        <v>110</v>
      </c>
      <c r="B280" s="89" t="s">
        <v>53</v>
      </c>
      <c r="C280" s="86" t="s">
        <v>95</v>
      </c>
      <c r="D280" s="86" t="s">
        <v>54</v>
      </c>
      <c r="E280" s="86">
        <v>2019</v>
      </c>
      <c r="F280" s="86"/>
      <c r="G280" s="90">
        <f>1656-G281</f>
        <v>1426</v>
      </c>
      <c r="H280" s="91"/>
      <c r="I280" s="91"/>
      <c r="J280" s="90">
        <f>1656-J281</f>
        <v>1426</v>
      </c>
      <c r="K280" s="90">
        <f>1656-K281</f>
        <v>1426</v>
      </c>
      <c r="L280" s="86"/>
    </row>
    <row r="281" spans="1:12" s="81" customFormat="1" ht="33">
      <c r="A281" s="88" t="s">
        <v>113</v>
      </c>
      <c r="B281" s="89" t="s">
        <v>332</v>
      </c>
      <c r="C281" s="86" t="s">
        <v>95</v>
      </c>
      <c r="D281" s="121" t="s">
        <v>330</v>
      </c>
      <c r="E281" s="86">
        <v>2019</v>
      </c>
      <c r="F281" s="86"/>
      <c r="G281" s="90">
        <v>230</v>
      </c>
      <c r="H281" s="91"/>
      <c r="I281" s="91"/>
      <c r="J281" s="90">
        <v>230</v>
      </c>
      <c r="K281" s="90">
        <v>230</v>
      </c>
      <c r="L281" s="86"/>
    </row>
    <row r="282" spans="1:12" s="81" customFormat="1" ht="33">
      <c r="A282" s="88" t="s">
        <v>115</v>
      </c>
      <c r="B282" s="89" t="s">
        <v>55</v>
      </c>
      <c r="C282" s="86" t="s">
        <v>400</v>
      </c>
      <c r="D282" s="86" t="s">
        <v>56</v>
      </c>
      <c r="E282" s="86">
        <v>2019</v>
      </c>
      <c r="F282" s="86"/>
      <c r="G282" s="90">
        <f>8810-G283</f>
        <v>7950</v>
      </c>
      <c r="H282" s="90"/>
      <c r="I282" s="90"/>
      <c r="J282" s="90">
        <f>8810-J283</f>
        <v>7950</v>
      </c>
      <c r="K282" s="90">
        <f>8810-K283</f>
        <v>7950</v>
      </c>
      <c r="L282" s="86"/>
    </row>
    <row r="283" spans="1:12" s="81" customFormat="1" ht="33">
      <c r="A283" s="88" t="s">
        <v>45</v>
      </c>
      <c r="B283" s="89" t="s">
        <v>329</v>
      </c>
      <c r="C283" s="86" t="s">
        <v>400</v>
      </c>
      <c r="D283" s="121" t="s">
        <v>330</v>
      </c>
      <c r="E283" s="86">
        <v>2019</v>
      </c>
      <c r="F283" s="86"/>
      <c r="G283" s="90">
        <v>860</v>
      </c>
      <c r="H283" s="91"/>
      <c r="I283" s="91"/>
      <c r="J283" s="90">
        <v>860</v>
      </c>
      <c r="K283" s="90">
        <v>860</v>
      </c>
      <c r="L283" s="86"/>
    </row>
    <row r="284" spans="1:12" s="81" customFormat="1" ht="33">
      <c r="A284" s="88" t="s">
        <v>47</v>
      </c>
      <c r="B284" s="89" t="s">
        <v>264</v>
      </c>
      <c r="C284" s="86" t="s">
        <v>491</v>
      </c>
      <c r="D284" s="86" t="s">
        <v>265</v>
      </c>
      <c r="E284" s="86">
        <v>2019</v>
      </c>
      <c r="F284" s="86"/>
      <c r="G284" s="90">
        <v>3500</v>
      </c>
      <c r="H284" s="91"/>
      <c r="I284" s="91"/>
      <c r="J284" s="90">
        <v>3500</v>
      </c>
      <c r="K284" s="90">
        <v>3500</v>
      </c>
      <c r="L284" s="86"/>
    </row>
    <row r="285" spans="1:12" s="81" customFormat="1" ht="33">
      <c r="A285" s="88" t="s">
        <v>719</v>
      </c>
      <c r="B285" s="89" t="s">
        <v>253</v>
      </c>
      <c r="C285" s="86" t="s">
        <v>420</v>
      </c>
      <c r="D285" s="86" t="s">
        <v>93</v>
      </c>
      <c r="E285" s="86">
        <v>2019</v>
      </c>
      <c r="F285" s="86"/>
      <c r="G285" s="90">
        <v>2000</v>
      </c>
      <c r="H285" s="91"/>
      <c r="I285" s="91"/>
      <c r="J285" s="90">
        <v>2000</v>
      </c>
      <c r="K285" s="90">
        <v>2000</v>
      </c>
      <c r="L285" s="86"/>
    </row>
    <row r="286" spans="1:12" s="81" customFormat="1" ht="33">
      <c r="A286" s="88" t="s">
        <v>650</v>
      </c>
      <c r="B286" s="89" t="s">
        <v>254</v>
      </c>
      <c r="C286" s="86" t="s">
        <v>310</v>
      </c>
      <c r="D286" s="86" t="s">
        <v>255</v>
      </c>
      <c r="E286" s="86">
        <v>2019</v>
      </c>
      <c r="F286" s="86"/>
      <c r="G286" s="90">
        <v>1900</v>
      </c>
      <c r="H286" s="91"/>
      <c r="I286" s="91"/>
      <c r="J286" s="90">
        <v>1900</v>
      </c>
      <c r="K286" s="90">
        <v>1900</v>
      </c>
      <c r="L286" s="86"/>
    </row>
    <row r="287" spans="1:12" s="81" customFormat="1" ht="33">
      <c r="A287" s="88" t="s">
        <v>651</v>
      </c>
      <c r="B287" s="89" t="s">
        <v>410</v>
      </c>
      <c r="C287" s="86" t="s">
        <v>276</v>
      </c>
      <c r="D287" s="86" t="s">
        <v>419</v>
      </c>
      <c r="E287" s="86">
        <v>2019</v>
      </c>
      <c r="F287" s="86"/>
      <c r="G287" s="90">
        <v>4540</v>
      </c>
      <c r="H287" s="91"/>
      <c r="I287" s="91"/>
      <c r="J287" s="90">
        <v>4540</v>
      </c>
      <c r="K287" s="90">
        <v>4540</v>
      </c>
      <c r="L287" s="86"/>
    </row>
    <row r="288" spans="1:12" s="81" customFormat="1" ht="33">
      <c r="A288" s="88" t="s">
        <v>652</v>
      </c>
      <c r="B288" s="89" t="s">
        <v>393</v>
      </c>
      <c r="C288" s="86" t="s">
        <v>429</v>
      </c>
      <c r="D288" s="86" t="s">
        <v>100</v>
      </c>
      <c r="E288" s="86">
        <v>2019</v>
      </c>
      <c r="F288" s="86"/>
      <c r="G288" s="90">
        <v>9990</v>
      </c>
      <c r="H288" s="91"/>
      <c r="I288" s="91"/>
      <c r="J288" s="90">
        <v>9990</v>
      </c>
      <c r="K288" s="90">
        <v>9990</v>
      </c>
      <c r="L288" s="86"/>
    </row>
    <row r="289" spans="1:12" s="81" customFormat="1" ht="49.5">
      <c r="A289" s="88" t="s">
        <v>653</v>
      </c>
      <c r="B289" s="89" t="s">
        <v>469</v>
      </c>
      <c r="C289" s="86" t="s">
        <v>283</v>
      </c>
      <c r="D289" s="86" t="s">
        <v>470</v>
      </c>
      <c r="E289" s="86">
        <v>2019</v>
      </c>
      <c r="F289" s="86"/>
      <c r="G289" s="90">
        <v>5500</v>
      </c>
      <c r="H289" s="91"/>
      <c r="I289" s="91"/>
      <c r="J289" s="90">
        <v>5500</v>
      </c>
      <c r="K289" s="90">
        <v>5500</v>
      </c>
      <c r="L289" s="86"/>
    </row>
    <row r="290" spans="1:12" s="81" customFormat="1" ht="33">
      <c r="A290" s="88" t="s">
        <v>654</v>
      </c>
      <c r="B290" s="89" t="s">
        <v>223</v>
      </c>
      <c r="C290" s="86" t="s">
        <v>276</v>
      </c>
      <c r="D290" s="86" t="s">
        <v>103</v>
      </c>
      <c r="E290" s="86">
        <v>2019</v>
      </c>
      <c r="F290" s="86"/>
      <c r="G290" s="90">
        <f>J290</f>
        <v>3000</v>
      </c>
      <c r="H290" s="91"/>
      <c r="I290" s="91"/>
      <c r="J290" s="90">
        <f>K290</f>
        <v>3000</v>
      </c>
      <c r="K290" s="90">
        <v>3000</v>
      </c>
      <c r="L290" s="86"/>
    </row>
    <row r="291" spans="1:12" s="81" customFormat="1" ht="33">
      <c r="A291" s="88" t="s">
        <v>655</v>
      </c>
      <c r="B291" s="89" t="s">
        <v>468</v>
      </c>
      <c r="C291" s="92" t="s">
        <v>276</v>
      </c>
      <c r="D291" s="86" t="s">
        <v>184</v>
      </c>
      <c r="E291" s="86">
        <v>2019</v>
      </c>
      <c r="F291" s="86"/>
      <c r="G291" s="90">
        <v>5000</v>
      </c>
      <c r="H291" s="91"/>
      <c r="I291" s="91"/>
      <c r="J291" s="90">
        <v>5000</v>
      </c>
      <c r="K291" s="90">
        <v>5000</v>
      </c>
      <c r="L291" s="86"/>
    </row>
    <row r="292" spans="1:12" s="81" customFormat="1" ht="49.5">
      <c r="A292" s="88" t="s">
        <v>656</v>
      </c>
      <c r="B292" s="89" t="s">
        <v>350</v>
      </c>
      <c r="C292" s="86" t="s">
        <v>351</v>
      </c>
      <c r="D292" s="86" t="s">
        <v>106</v>
      </c>
      <c r="E292" s="86">
        <v>2019</v>
      </c>
      <c r="F292" s="86"/>
      <c r="G292" s="90">
        <v>70000</v>
      </c>
      <c r="H292" s="91"/>
      <c r="I292" s="91"/>
      <c r="J292" s="90">
        <v>70000</v>
      </c>
      <c r="K292" s="90">
        <v>70000</v>
      </c>
      <c r="L292" s="86" t="s">
        <v>352</v>
      </c>
    </row>
    <row r="293" spans="1:12" s="81" customFormat="1" ht="16.5">
      <c r="A293" s="88" t="s">
        <v>657</v>
      </c>
      <c r="B293" s="97" t="s">
        <v>108</v>
      </c>
      <c r="C293" s="92" t="s">
        <v>400</v>
      </c>
      <c r="D293" s="92" t="s">
        <v>109</v>
      </c>
      <c r="E293" s="98">
        <v>2019</v>
      </c>
      <c r="F293" s="98"/>
      <c r="G293" s="95">
        <v>1200</v>
      </c>
      <c r="H293" s="95"/>
      <c r="I293" s="95"/>
      <c r="J293" s="95">
        <v>1200</v>
      </c>
      <c r="K293" s="95">
        <v>1200</v>
      </c>
      <c r="L293" s="96"/>
    </row>
    <row r="294" spans="1:12" s="81" customFormat="1" ht="33">
      <c r="A294" s="88" t="s">
        <v>658</v>
      </c>
      <c r="B294" s="97" t="s">
        <v>111</v>
      </c>
      <c r="C294" s="92" t="s">
        <v>451</v>
      </c>
      <c r="D294" s="92" t="s">
        <v>112</v>
      </c>
      <c r="E294" s="98">
        <v>2019</v>
      </c>
      <c r="F294" s="98"/>
      <c r="G294" s="95">
        <v>2000</v>
      </c>
      <c r="H294" s="95"/>
      <c r="I294" s="95"/>
      <c r="J294" s="95">
        <v>2000</v>
      </c>
      <c r="K294" s="95">
        <v>2000</v>
      </c>
      <c r="L294" s="96"/>
    </row>
    <row r="295" spans="1:12" s="81" customFormat="1" ht="33">
      <c r="A295" s="88" t="s">
        <v>341</v>
      </c>
      <c r="B295" s="97" t="s">
        <v>114</v>
      </c>
      <c r="C295" s="92" t="s">
        <v>310</v>
      </c>
      <c r="D295" s="92"/>
      <c r="E295" s="98">
        <v>2019</v>
      </c>
      <c r="F295" s="98"/>
      <c r="G295" s="95">
        <v>1000</v>
      </c>
      <c r="H295" s="95"/>
      <c r="I295" s="95"/>
      <c r="J295" s="95">
        <v>1000</v>
      </c>
      <c r="K295" s="95">
        <v>1000</v>
      </c>
      <c r="L295" s="96"/>
    </row>
    <row r="296" spans="1:12" s="81" customFormat="1" ht="33">
      <c r="A296" s="88" t="s">
        <v>342</v>
      </c>
      <c r="B296" s="97" t="s">
        <v>116</v>
      </c>
      <c r="C296" s="92" t="s">
        <v>429</v>
      </c>
      <c r="D296" s="92" t="s">
        <v>117</v>
      </c>
      <c r="E296" s="98">
        <v>2019</v>
      </c>
      <c r="F296" s="98"/>
      <c r="G296" s="95">
        <v>5000</v>
      </c>
      <c r="H296" s="95"/>
      <c r="I296" s="95"/>
      <c r="J296" s="95">
        <v>5000</v>
      </c>
      <c r="K296" s="95">
        <v>5000</v>
      </c>
      <c r="L296" s="96"/>
    </row>
    <row r="297" spans="1:12" ht="49.5">
      <c r="A297" s="88" t="s">
        <v>343</v>
      </c>
      <c r="B297" s="97" t="s">
        <v>335</v>
      </c>
      <c r="C297" s="92" t="s">
        <v>351</v>
      </c>
      <c r="D297" s="92" t="s">
        <v>334</v>
      </c>
      <c r="E297" s="106" t="s">
        <v>333</v>
      </c>
      <c r="F297" s="98"/>
      <c r="G297" s="95">
        <v>80000</v>
      </c>
      <c r="H297" s="95"/>
      <c r="I297" s="95"/>
      <c r="J297" s="95">
        <v>80000</v>
      </c>
      <c r="K297" s="95">
        <v>80000</v>
      </c>
      <c r="L297" s="96"/>
    </row>
    <row r="298" spans="1:12" s="101" customFormat="1" ht="33">
      <c r="A298" s="88" t="s">
        <v>344</v>
      </c>
      <c r="B298" s="97" t="s">
        <v>48</v>
      </c>
      <c r="C298" s="92" t="s">
        <v>442</v>
      </c>
      <c r="D298" s="92" t="s">
        <v>340</v>
      </c>
      <c r="E298" s="98">
        <v>2019</v>
      </c>
      <c r="F298" s="98"/>
      <c r="G298" s="95">
        <v>9990</v>
      </c>
      <c r="H298" s="95"/>
      <c r="I298" s="95"/>
      <c r="J298" s="95">
        <v>9990</v>
      </c>
      <c r="K298" s="95">
        <v>9990</v>
      </c>
      <c r="L298" s="96"/>
    </row>
    <row r="299" spans="1:12" s="81" customFormat="1" ht="16.5">
      <c r="A299" s="38" t="s">
        <v>181</v>
      </c>
      <c r="B299" s="9" t="s">
        <v>457</v>
      </c>
      <c r="C299" s="22"/>
      <c r="D299" s="22"/>
      <c r="E299" s="22"/>
      <c r="F299" s="22"/>
      <c r="G299" s="26"/>
      <c r="H299" s="26"/>
      <c r="I299" s="26"/>
      <c r="J299" s="26">
        <f>J300+J314+J332</f>
        <v>392906</v>
      </c>
      <c r="K299" s="26">
        <f>K300+K314+K332</f>
        <v>392906</v>
      </c>
      <c r="L299" s="22"/>
    </row>
    <row r="300" spans="1:12" s="81" customFormat="1" ht="33">
      <c r="A300" s="38" t="s">
        <v>387</v>
      </c>
      <c r="B300" s="13" t="s">
        <v>492</v>
      </c>
      <c r="C300" s="42"/>
      <c r="D300" s="42"/>
      <c r="E300" s="22"/>
      <c r="F300" s="22"/>
      <c r="G300" s="26">
        <f>G301+G302+G303+G304</f>
        <v>17490</v>
      </c>
      <c r="H300" s="26">
        <f>H301+H302+H303+H304</f>
        <v>0</v>
      </c>
      <c r="I300" s="26">
        <f>I301+I302+I303+I304</f>
        <v>0</v>
      </c>
      <c r="J300" s="26">
        <f>J301+J302+J303+J304</f>
        <v>20200</v>
      </c>
      <c r="K300" s="26">
        <f>K301+K302+K303+K304</f>
        <v>20200</v>
      </c>
      <c r="L300" s="22"/>
    </row>
    <row r="301" spans="1:12" s="83" customFormat="1" ht="16.5">
      <c r="A301" s="38" t="s">
        <v>417</v>
      </c>
      <c r="B301" s="75" t="s">
        <v>379</v>
      </c>
      <c r="C301" s="42"/>
      <c r="D301" s="37"/>
      <c r="E301" s="22">
        <v>2020</v>
      </c>
      <c r="F301" s="37"/>
      <c r="G301" s="53"/>
      <c r="H301" s="26"/>
      <c r="I301" s="26"/>
      <c r="J301" s="53">
        <v>500</v>
      </c>
      <c r="K301" s="53">
        <v>500</v>
      </c>
      <c r="L301" s="102"/>
    </row>
    <row r="302" spans="1:12" s="83" customFormat="1" ht="16.5">
      <c r="A302" s="38" t="s">
        <v>411</v>
      </c>
      <c r="B302" s="75" t="s">
        <v>277</v>
      </c>
      <c r="C302" s="42"/>
      <c r="D302" s="37"/>
      <c r="E302" s="22">
        <v>2020</v>
      </c>
      <c r="F302" s="37"/>
      <c r="G302" s="53"/>
      <c r="H302" s="26"/>
      <c r="I302" s="26"/>
      <c r="J302" s="53">
        <v>400</v>
      </c>
      <c r="K302" s="53">
        <v>400</v>
      </c>
      <c r="L302" s="9"/>
    </row>
    <row r="303" spans="1:12" s="83" customFormat="1" ht="16.5">
      <c r="A303" s="38" t="s">
        <v>414</v>
      </c>
      <c r="B303" s="41" t="s">
        <v>278</v>
      </c>
      <c r="C303" s="42"/>
      <c r="D303" s="42"/>
      <c r="E303" s="22">
        <v>2020</v>
      </c>
      <c r="F303" s="42"/>
      <c r="G303" s="54"/>
      <c r="H303" s="26"/>
      <c r="I303" s="26"/>
      <c r="J303" s="54">
        <v>2020</v>
      </c>
      <c r="K303" s="54">
        <v>2020</v>
      </c>
      <c r="L303" s="9"/>
    </row>
    <row r="304" spans="1:12" s="83" customFormat="1" ht="33">
      <c r="A304" s="38" t="s">
        <v>415</v>
      </c>
      <c r="B304" s="41" t="s">
        <v>494</v>
      </c>
      <c r="C304" s="42"/>
      <c r="D304" s="42"/>
      <c r="E304" s="22"/>
      <c r="F304" s="42"/>
      <c r="G304" s="54">
        <f>SUM(G305:G313)</f>
        <v>17490</v>
      </c>
      <c r="H304" s="54">
        <f>SUM(H305:H313)</f>
        <v>0</v>
      </c>
      <c r="I304" s="54">
        <f>SUM(I305:I313)</f>
        <v>0</v>
      </c>
      <c r="J304" s="54">
        <f>SUM(J305:J313)</f>
        <v>17280</v>
      </c>
      <c r="K304" s="54">
        <f>SUM(K305:K313)</f>
        <v>17280</v>
      </c>
      <c r="L304" s="9"/>
    </row>
    <row r="305" spans="1:12" s="81" customFormat="1" ht="33">
      <c r="A305" s="88" t="s">
        <v>323</v>
      </c>
      <c r="B305" s="89" t="s">
        <v>402</v>
      </c>
      <c r="C305" s="86" t="s">
        <v>429</v>
      </c>
      <c r="D305" s="86" t="s">
        <v>427</v>
      </c>
      <c r="E305" s="86">
        <v>2020</v>
      </c>
      <c r="F305" s="86"/>
      <c r="G305" s="90">
        <f>1880-290</f>
        <v>1590</v>
      </c>
      <c r="H305" s="91"/>
      <c r="I305" s="91"/>
      <c r="J305" s="90">
        <f>1880-290</f>
        <v>1590</v>
      </c>
      <c r="K305" s="90">
        <f>1880-290</f>
        <v>1590</v>
      </c>
      <c r="L305" s="86"/>
    </row>
    <row r="306" spans="1:12" s="81" customFormat="1" ht="16.5">
      <c r="A306" s="88" t="s">
        <v>324</v>
      </c>
      <c r="B306" s="89" t="s">
        <v>425</v>
      </c>
      <c r="C306" s="86" t="s">
        <v>391</v>
      </c>
      <c r="D306" s="86" t="s">
        <v>392</v>
      </c>
      <c r="E306" s="86">
        <v>2020</v>
      </c>
      <c r="F306" s="86"/>
      <c r="G306" s="90">
        <v>1800</v>
      </c>
      <c r="H306" s="91"/>
      <c r="I306" s="91"/>
      <c r="J306" s="90">
        <v>1800</v>
      </c>
      <c r="K306" s="90">
        <v>1800</v>
      </c>
      <c r="L306" s="86"/>
    </row>
    <row r="307" spans="1:12" s="81" customFormat="1" ht="16.5">
      <c r="A307" s="88" t="s">
        <v>325</v>
      </c>
      <c r="B307" s="89" t="s">
        <v>196</v>
      </c>
      <c r="C307" s="86" t="s">
        <v>451</v>
      </c>
      <c r="D307" s="86" t="s">
        <v>197</v>
      </c>
      <c r="E307" s="86">
        <v>2020</v>
      </c>
      <c r="F307" s="86"/>
      <c r="G307" s="90">
        <v>1500</v>
      </c>
      <c r="H307" s="91"/>
      <c r="I307" s="91"/>
      <c r="J307" s="90">
        <v>1500</v>
      </c>
      <c r="K307" s="90">
        <v>1500</v>
      </c>
      <c r="L307" s="86"/>
    </row>
    <row r="308" spans="1:12" s="81" customFormat="1" ht="33">
      <c r="A308" s="88" t="s">
        <v>326</v>
      </c>
      <c r="B308" s="89" t="s">
        <v>422</v>
      </c>
      <c r="C308" s="86" t="s">
        <v>400</v>
      </c>
      <c r="D308" s="86" t="s">
        <v>426</v>
      </c>
      <c r="E308" s="86">
        <v>2020</v>
      </c>
      <c r="F308" s="86"/>
      <c r="G308" s="90">
        <v>3500</v>
      </c>
      <c r="H308" s="91"/>
      <c r="I308" s="91"/>
      <c r="J308" s="90">
        <v>3500</v>
      </c>
      <c r="K308" s="90">
        <v>3500</v>
      </c>
      <c r="L308" s="86"/>
    </row>
    <row r="309" spans="1:12" s="81" customFormat="1" ht="16.5">
      <c r="A309" s="88" t="s">
        <v>327</v>
      </c>
      <c r="B309" s="89" t="s">
        <v>423</v>
      </c>
      <c r="C309" s="86" t="s">
        <v>443</v>
      </c>
      <c r="D309" s="86" t="s">
        <v>437</v>
      </c>
      <c r="E309" s="86">
        <v>2020</v>
      </c>
      <c r="F309" s="86"/>
      <c r="G309" s="90">
        <v>700</v>
      </c>
      <c r="H309" s="91"/>
      <c r="I309" s="91"/>
      <c r="J309" s="90">
        <v>700</v>
      </c>
      <c r="K309" s="90">
        <v>700</v>
      </c>
      <c r="L309" s="86"/>
    </row>
    <row r="310" spans="1:12" s="81" customFormat="1" ht="33">
      <c r="A310" s="88" t="s">
        <v>449</v>
      </c>
      <c r="B310" s="89" t="s">
        <v>118</v>
      </c>
      <c r="C310" s="86" t="s">
        <v>409</v>
      </c>
      <c r="D310" s="86" t="s">
        <v>119</v>
      </c>
      <c r="E310" s="86">
        <v>2020</v>
      </c>
      <c r="F310" s="86"/>
      <c r="G310" s="90">
        <v>1700</v>
      </c>
      <c r="H310" s="91"/>
      <c r="I310" s="91"/>
      <c r="J310" s="90">
        <v>1700</v>
      </c>
      <c r="K310" s="90">
        <v>1700</v>
      </c>
      <c r="L310" s="86"/>
    </row>
    <row r="311" spans="1:12" s="81" customFormat="1" ht="16.5">
      <c r="A311" s="88" t="s">
        <v>450</v>
      </c>
      <c r="B311" s="69" t="s">
        <v>445</v>
      </c>
      <c r="C311" s="22" t="s">
        <v>388</v>
      </c>
      <c r="D311" s="22" t="s">
        <v>297</v>
      </c>
      <c r="E311" s="22">
        <v>2020</v>
      </c>
      <c r="F311" s="22"/>
      <c r="G311" s="18">
        <f>J311</f>
        <v>2300</v>
      </c>
      <c r="H311" s="17"/>
      <c r="I311" s="17"/>
      <c r="J311" s="18">
        <f>K311</f>
        <v>2300</v>
      </c>
      <c r="K311" s="18">
        <v>2300</v>
      </c>
      <c r="L311" s="22"/>
    </row>
    <row r="312" spans="1:12" s="81" customFormat="1" ht="16.5">
      <c r="A312" s="88" t="s">
        <v>221</v>
      </c>
      <c r="B312" s="89" t="s">
        <v>403</v>
      </c>
      <c r="C312" s="86" t="s">
        <v>397</v>
      </c>
      <c r="D312" s="86" t="s">
        <v>244</v>
      </c>
      <c r="E312" s="86">
        <v>2020</v>
      </c>
      <c r="F312" s="86"/>
      <c r="G312" s="90">
        <v>2300</v>
      </c>
      <c r="H312" s="91"/>
      <c r="I312" s="91"/>
      <c r="J312" s="90">
        <v>2300</v>
      </c>
      <c r="K312" s="90">
        <v>2300</v>
      </c>
      <c r="L312" s="86"/>
    </row>
    <row r="313" spans="1:12" s="81" customFormat="1" ht="66">
      <c r="A313" s="88" t="s">
        <v>245</v>
      </c>
      <c r="B313" s="89" t="s">
        <v>312</v>
      </c>
      <c r="C313" s="86" t="s">
        <v>441</v>
      </c>
      <c r="D313" s="86" t="s">
        <v>86</v>
      </c>
      <c r="E313" s="86">
        <v>2020</v>
      </c>
      <c r="F313" s="86"/>
      <c r="G313" s="90">
        <v>2100</v>
      </c>
      <c r="H313" s="91"/>
      <c r="I313" s="91"/>
      <c r="J313" s="90">
        <f>K313</f>
        <v>1890</v>
      </c>
      <c r="K313" s="90">
        <f>6*315</f>
        <v>1890</v>
      </c>
      <c r="L313" s="86" t="s">
        <v>474</v>
      </c>
    </row>
    <row r="314" spans="1:12" s="81" customFormat="1" ht="16.5">
      <c r="A314" s="38" t="s">
        <v>460</v>
      </c>
      <c r="B314" s="36" t="s">
        <v>243</v>
      </c>
      <c r="C314" s="9"/>
      <c r="D314" s="9"/>
      <c r="E314" s="22"/>
      <c r="F314" s="22"/>
      <c r="G314" s="26">
        <f>G315+G316+G317+G318+G319+G320</f>
        <v>26050</v>
      </c>
      <c r="H314" s="26">
        <f>H315+H316+H317+H318+H319+H320</f>
        <v>0</v>
      </c>
      <c r="I314" s="26">
        <f>I315+I316+I317+I318+I319+I320</f>
        <v>0</v>
      </c>
      <c r="J314" s="26">
        <f>J315+J316+J317+J318+J319+J320</f>
        <v>45000</v>
      </c>
      <c r="K314" s="26">
        <f>K315+K316+K317+K318+K319+K320</f>
        <v>45000</v>
      </c>
      <c r="L314" s="22"/>
    </row>
    <row r="315" spans="1:12" s="83" customFormat="1" ht="16.5">
      <c r="A315" s="38" t="s">
        <v>417</v>
      </c>
      <c r="B315" s="39" t="s">
        <v>279</v>
      </c>
      <c r="C315" s="19"/>
      <c r="D315" s="15"/>
      <c r="E315" s="16"/>
      <c r="F315" s="15"/>
      <c r="G315" s="43"/>
      <c r="H315" s="26"/>
      <c r="I315" s="26"/>
      <c r="J315" s="43">
        <v>4500</v>
      </c>
      <c r="K315" s="43">
        <v>4500</v>
      </c>
      <c r="L315" s="9"/>
    </row>
    <row r="316" spans="1:12" s="83" customFormat="1" ht="16.5">
      <c r="A316" s="38" t="s">
        <v>411</v>
      </c>
      <c r="B316" s="39" t="s">
        <v>764</v>
      </c>
      <c r="C316" s="19"/>
      <c r="D316" s="15"/>
      <c r="E316" s="16"/>
      <c r="F316" s="15"/>
      <c r="G316" s="43"/>
      <c r="H316" s="26"/>
      <c r="I316" s="26"/>
      <c r="J316" s="43">
        <v>8255</v>
      </c>
      <c r="K316" s="43">
        <v>8255</v>
      </c>
      <c r="L316" s="84"/>
    </row>
    <row r="317" spans="1:12" s="83" customFormat="1" ht="16.5">
      <c r="A317" s="38" t="s">
        <v>414</v>
      </c>
      <c r="B317" s="45" t="s">
        <v>284</v>
      </c>
      <c r="C317" s="19"/>
      <c r="D317" s="15"/>
      <c r="E317" s="16"/>
      <c r="F317" s="15"/>
      <c r="G317" s="43"/>
      <c r="H317" s="26"/>
      <c r="I317" s="26"/>
      <c r="J317" s="43">
        <v>900</v>
      </c>
      <c r="K317" s="43">
        <v>900</v>
      </c>
      <c r="L317" s="9"/>
    </row>
    <row r="318" spans="1:12" s="83" customFormat="1" ht="16.5">
      <c r="A318" s="38" t="s">
        <v>415</v>
      </c>
      <c r="B318" s="103" t="s">
        <v>348</v>
      </c>
      <c r="C318" s="19"/>
      <c r="D318" s="15"/>
      <c r="E318" s="16"/>
      <c r="F318" s="15"/>
      <c r="G318" s="26"/>
      <c r="H318" s="26"/>
      <c r="I318" s="26"/>
      <c r="J318" s="26">
        <v>900</v>
      </c>
      <c r="K318" s="26">
        <v>900</v>
      </c>
      <c r="L318" s="9"/>
    </row>
    <row r="319" spans="1:12" s="83" customFormat="1" ht="16.5">
      <c r="A319" s="38" t="s">
        <v>440</v>
      </c>
      <c r="B319" s="103" t="s">
        <v>361</v>
      </c>
      <c r="C319" s="19"/>
      <c r="D319" s="15"/>
      <c r="E319" s="16"/>
      <c r="F319" s="15"/>
      <c r="G319" s="26"/>
      <c r="H319" s="26"/>
      <c r="I319" s="26"/>
      <c r="J319" s="26">
        <v>4500</v>
      </c>
      <c r="K319" s="26">
        <v>4500</v>
      </c>
      <c r="L319" s="9"/>
    </row>
    <row r="320" spans="1:12" s="83" customFormat="1" ht="33">
      <c r="A320" s="38" t="s">
        <v>394</v>
      </c>
      <c r="B320" s="85" t="s">
        <v>347</v>
      </c>
      <c r="C320" s="19"/>
      <c r="D320" s="15"/>
      <c r="E320" s="16"/>
      <c r="F320" s="15"/>
      <c r="G320" s="26">
        <f>SUM(G321:G331)</f>
        <v>26050</v>
      </c>
      <c r="H320" s="26">
        <f>SUM(H321:H331)</f>
        <v>0</v>
      </c>
      <c r="I320" s="26">
        <f>SUM(I321:I331)</f>
        <v>0</v>
      </c>
      <c r="J320" s="26">
        <f>SUM(J321:J331)</f>
        <v>25945</v>
      </c>
      <c r="K320" s="26">
        <f>SUM(K321:K331)</f>
        <v>25945</v>
      </c>
      <c r="L320" s="9"/>
    </row>
    <row r="321" spans="1:12" s="81" customFormat="1" ht="33">
      <c r="A321" s="16" t="s">
        <v>311</v>
      </c>
      <c r="B321" s="104" t="s">
        <v>464</v>
      </c>
      <c r="C321" s="22" t="s">
        <v>495</v>
      </c>
      <c r="D321" s="22" t="s">
        <v>246</v>
      </c>
      <c r="E321" s="22">
        <v>2020</v>
      </c>
      <c r="F321" s="22"/>
      <c r="G321" s="17">
        <v>6000</v>
      </c>
      <c r="H321" s="17"/>
      <c r="I321" s="17"/>
      <c r="J321" s="17">
        <v>6000</v>
      </c>
      <c r="K321" s="17">
        <v>6000</v>
      </c>
      <c r="L321" s="22"/>
    </row>
    <row r="322" spans="1:12" s="81" customFormat="1" ht="16.5">
      <c r="A322" s="16" t="s">
        <v>314</v>
      </c>
      <c r="B322" s="104" t="s">
        <v>465</v>
      </c>
      <c r="C322" s="22" t="s">
        <v>276</v>
      </c>
      <c r="D322" s="22" t="s">
        <v>466</v>
      </c>
      <c r="E322" s="22">
        <v>2020</v>
      </c>
      <c r="F322" s="22"/>
      <c r="G322" s="17">
        <v>4000</v>
      </c>
      <c r="H322" s="17"/>
      <c r="I322" s="17"/>
      <c r="J322" s="17">
        <v>4000</v>
      </c>
      <c r="K322" s="17">
        <v>4000</v>
      </c>
      <c r="L322" s="22"/>
    </row>
    <row r="323" spans="1:12" s="81" customFormat="1" ht="49.5">
      <c r="A323" s="16" t="s">
        <v>315</v>
      </c>
      <c r="B323" s="69" t="s">
        <v>424</v>
      </c>
      <c r="C323" s="22" t="s">
        <v>396</v>
      </c>
      <c r="D323" s="22" t="s">
        <v>390</v>
      </c>
      <c r="E323" s="22">
        <v>2020</v>
      </c>
      <c r="F323" s="22"/>
      <c r="G323" s="18">
        <v>2000</v>
      </c>
      <c r="H323" s="17"/>
      <c r="I323" s="17"/>
      <c r="J323" s="18">
        <v>2000</v>
      </c>
      <c r="K323" s="18">
        <v>2000</v>
      </c>
      <c r="L323" s="22"/>
    </row>
    <row r="324" spans="1:12" s="81" customFormat="1" ht="33">
      <c r="A324" s="16" t="s">
        <v>316</v>
      </c>
      <c r="B324" s="69" t="s">
        <v>256</v>
      </c>
      <c r="C324" s="22" t="s">
        <v>257</v>
      </c>
      <c r="D324" s="22" t="s">
        <v>258</v>
      </c>
      <c r="E324" s="22">
        <v>2020</v>
      </c>
      <c r="F324" s="22"/>
      <c r="G324" s="18">
        <v>1500</v>
      </c>
      <c r="H324" s="17"/>
      <c r="I324" s="17"/>
      <c r="J324" s="18">
        <v>1500</v>
      </c>
      <c r="K324" s="18">
        <v>1500</v>
      </c>
      <c r="L324" s="22"/>
    </row>
    <row r="325" spans="1:12" s="81" customFormat="1" ht="16.5">
      <c r="A325" s="16" t="s">
        <v>317</v>
      </c>
      <c r="B325" s="69" t="s">
        <v>259</v>
      </c>
      <c r="C325" s="22" t="s">
        <v>260</v>
      </c>
      <c r="D325" s="22" t="s">
        <v>261</v>
      </c>
      <c r="E325" s="22">
        <v>2020</v>
      </c>
      <c r="F325" s="22"/>
      <c r="G325" s="18">
        <v>2000</v>
      </c>
      <c r="H325" s="17"/>
      <c r="I325" s="17"/>
      <c r="J325" s="18">
        <v>2000</v>
      </c>
      <c r="K325" s="18">
        <v>2000</v>
      </c>
      <c r="L325" s="22"/>
    </row>
    <row r="326" spans="1:12" s="81" customFormat="1" ht="16.5">
      <c r="A326" s="16" t="s">
        <v>318</v>
      </c>
      <c r="B326" s="69" t="s">
        <v>262</v>
      </c>
      <c r="C326" s="22" t="s">
        <v>451</v>
      </c>
      <c r="D326" s="22" t="s">
        <v>263</v>
      </c>
      <c r="E326" s="22">
        <v>2020</v>
      </c>
      <c r="F326" s="22"/>
      <c r="G326" s="18">
        <v>1500</v>
      </c>
      <c r="H326" s="17"/>
      <c r="I326" s="17"/>
      <c r="J326" s="18">
        <v>1500</v>
      </c>
      <c r="K326" s="18">
        <v>1500</v>
      </c>
      <c r="L326" s="22"/>
    </row>
    <row r="327" spans="1:12" s="81" customFormat="1" ht="66">
      <c r="A327" s="16" t="s">
        <v>319</v>
      </c>
      <c r="B327" s="69" t="s">
        <v>195</v>
      </c>
      <c r="C327" s="22" t="s">
        <v>448</v>
      </c>
      <c r="D327" s="86" t="s">
        <v>86</v>
      </c>
      <c r="E327" s="22">
        <v>2020</v>
      </c>
      <c r="F327" s="22"/>
      <c r="G327" s="18">
        <v>350</v>
      </c>
      <c r="H327" s="17"/>
      <c r="I327" s="17"/>
      <c r="J327" s="18">
        <f>K327</f>
        <v>315</v>
      </c>
      <c r="K327" s="18">
        <v>315</v>
      </c>
      <c r="L327" s="22" t="s">
        <v>474</v>
      </c>
    </row>
    <row r="328" spans="1:12" s="81" customFormat="1" ht="66">
      <c r="A328" s="16" t="s">
        <v>320</v>
      </c>
      <c r="B328" s="69" t="s">
        <v>496</v>
      </c>
      <c r="C328" s="22" t="s">
        <v>442</v>
      </c>
      <c r="D328" s="86" t="s">
        <v>86</v>
      </c>
      <c r="E328" s="22">
        <v>2020</v>
      </c>
      <c r="F328" s="22"/>
      <c r="G328" s="18">
        <v>350</v>
      </c>
      <c r="H328" s="17"/>
      <c r="I328" s="17"/>
      <c r="J328" s="18">
        <f>K328</f>
        <v>315</v>
      </c>
      <c r="K328" s="18">
        <v>315</v>
      </c>
      <c r="L328" s="22" t="s">
        <v>474</v>
      </c>
    </row>
    <row r="329" spans="1:12" s="81" customFormat="1" ht="66">
      <c r="A329" s="16" t="s">
        <v>321</v>
      </c>
      <c r="B329" s="69" t="s">
        <v>268</v>
      </c>
      <c r="C329" s="22" t="s">
        <v>397</v>
      </c>
      <c r="D329" s="86" t="s">
        <v>86</v>
      </c>
      <c r="E329" s="22">
        <v>2020</v>
      </c>
      <c r="F329" s="22"/>
      <c r="G329" s="18">
        <v>350</v>
      </c>
      <c r="H329" s="17"/>
      <c r="I329" s="17"/>
      <c r="J329" s="18">
        <v>315</v>
      </c>
      <c r="K329" s="18">
        <v>315</v>
      </c>
      <c r="L329" s="22" t="s">
        <v>474</v>
      </c>
    </row>
    <row r="330" spans="1:12" s="81" customFormat="1" ht="33">
      <c r="A330" s="16" t="s">
        <v>322</v>
      </c>
      <c r="B330" s="69" t="s">
        <v>223</v>
      </c>
      <c r="C330" s="22" t="s">
        <v>276</v>
      </c>
      <c r="D330" s="22" t="s">
        <v>184</v>
      </c>
      <c r="E330" s="22">
        <v>2020</v>
      </c>
      <c r="F330" s="22"/>
      <c r="G330" s="18">
        <v>5000</v>
      </c>
      <c r="H330" s="17"/>
      <c r="I330" s="17"/>
      <c r="J330" s="18">
        <v>5000</v>
      </c>
      <c r="K330" s="18">
        <v>5000</v>
      </c>
      <c r="L330" s="22"/>
    </row>
    <row r="331" spans="1:12" s="81" customFormat="1" ht="33">
      <c r="A331" s="16" t="s">
        <v>328</v>
      </c>
      <c r="B331" s="69" t="s">
        <v>307</v>
      </c>
      <c r="C331" s="22" t="s">
        <v>276</v>
      </c>
      <c r="D331" s="22" t="s">
        <v>159</v>
      </c>
      <c r="E331" s="22">
        <v>2020</v>
      </c>
      <c r="F331" s="22"/>
      <c r="G331" s="18">
        <v>3000</v>
      </c>
      <c r="H331" s="17"/>
      <c r="I331" s="17"/>
      <c r="J331" s="18">
        <v>3000</v>
      </c>
      <c r="K331" s="18">
        <v>3000</v>
      </c>
      <c r="L331" s="22"/>
    </row>
    <row r="332" spans="1:12" s="81" customFormat="1" ht="33">
      <c r="A332" s="38" t="s">
        <v>213</v>
      </c>
      <c r="B332" s="41" t="s">
        <v>168</v>
      </c>
      <c r="C332" s="22"/>
      <c r="D332" s="22"/>
      <c r="E332" s="22"/>
      <c r="F332" s="22"/>
      <c r="G332" s="53">
        <f>G333+G334+G335</f>
        <v>312125</v>
      </c>
      <c r="H332" s="53">
        <f>H333+H334+H335</f>
        <v>0</v>
      </c>
      <c r="I332" s="53">
        <f>I333+I334+I335</f>
        <v>0</v>
      </c>
      <c r="J332" s="53">
        <f>J333+J334+J335</f>
        <v>327706</v>
      </c>
      <c r="K332" s="53">
        <f>K333+K334+K335</f>
        <v>327706</v>
      </c>
      <c r="L332" s="22"/>
    </row>
    <row r="333" spans="1:12" s="83" customFormat="1" ht="16.5">
      <c r="A333" s="38" t="s">
        <v>417</v>
      </c>
      <c r="B333" s="51" t="s">
        <v>764</v>
      </c>
      <c r="C333" s="37"/>
      <c r="D333" s="37"/>
      <c r="E333" s="38"/>
      <c r="F333" s="37"/>
      <c r="G333" s="47"/>
      <c r="H333" s="26"/>
      <c r="I333" s="26"/>
      <c r="J333" s="47">
        <v>7000</v>
      </c>
      <c r="K333" s="47">
        <v>7000</v>
      </c>
      <c r="L333" s="9"/>
    </row>
    <row r="334" spans="1:14" s="83" customFormat="1" ht="16.5">
      <c r="A334" s="38" t="s">
        <v>411</v>
      </c>
      <c r="B334" s="85" t="s">
        <v>278</v>
      </c>
      <c r="C334" s="37"/>
      <c r="D334" s="37"/>
      <c r="E334" s="38"/>
      <c r="F334" s="37"/>
      <c r="G334" s="47"/>
      <c r="H334" s="26"/>
      <c r="I334" s="26"/>
      <c r="J334" s="47">
        <v>8581</v>
      </c>
      <c r="K334" s="47">
        <v>8581</v>
      </c>
      <c r="L334" s="9"/>
      <c r="N334" s="105"/>
    </row>
    <row r="335" spans="1:15" s="83" customFormat="1" ht="33">
      <c r="A335" s="38" t="s">
        <v>414</v>
      </c>
      <c r="B335" s="41" t="s">
        <v>347</v>
      </c>
      <c r="C335" s="37"/>
      <c r="D335" s="37"/>
      <c r="E335" s="38"/>
      <c r="F335" s="87"/>
      <c r="G335" s="26">
        <f>SUM(G336:G367)</f>
        <v>312125</v>
      </c>
      <c r="H335" s="26">
        <f>SUM(H336:H367)</f>
        <v>0</v>
      </c>
      <c r="I335" s="26">
        <f>SUM(I336:I367)</f>
        <v>0</v>
      </c>
      <c r="J335" s="26">
        <f>SUM(J336:J367)</f>
        <v>312125</v>
      </c>
      <c r="K335" s="26">
        <f>SUM(K336:K367)</f>
        <v>312125</v>
      </c>
      <c r="L335" s="9"/>
      <c r="O335" s="120">
        <f>K335+K234</f>
        <v>697389.9</v>
      </c>
    </row>
    <row r="336" spans="1:12" s="81" customFormat="1" ht="33">
      <c r="A336" s="88" t="s">
        <v>362</v>
      </c>
      <c r="B336" s="89" t="s">
        <v>438</v>
      </c>
      <c r="C336" s="86" t="s">
        <v>421</v>
      </c>
      <c r="D336" s="86" t="s">
        <v>428</v>
      </c>
      <c r="E336" s="86">
        <v>2020</v>
      </c>
      <c r="F336" s="86"/>
      <c r="G336" s="90">
        <v>2250</v>
      </c>
      <c r="H336" s="91"/>
      <c r="I336" s="91"/>
      <c r="J336" s="90">
        <v>2250</v>
      </c>
      <c r="K336" s="90">
        <v>2250</v>
      </c>
      <c r="L336" s="86"/>
    </row>
    <row r="337" spans="1:12" s="81" customFormat="1" ht="49.5">
      <c r="A337" s="88" t="s">
        <v>363</v>
      </c>
      <c r="B337" s="89" t="s">
        <v>439</v>
      </c>
      <c r="C337" s="86" t="s">
        <v>429</v>
      </c>
      <c r="D337" s="86" t="s">
        <v>395</v>
      </c>
      <c r="E337" s="86">
        <v>2020</v>
      </c>
      <c r="F337" s="86"/>
      <c r="G337" s="90">
        <v>1730</v>
      </c>
      <c r="H337" s="91"/>
      <c r="I337" s="91"/>
      <c r="J337" s="90">
        <v>1730</v>
      </c>
      <c r="K337" s="90">
        <v>1730</v>
      </c>
      <c r="L337" s="86"/>
    </row>
    <row r="338" spans="1:12" s="81" customFormat="1" ht="16.5">
      <c r="A338" s="88" t="s">
        <v>364</v>
      </c>
      <c r="B338" s="89" t="s">
        <v>191</v>
      </c>
      <c r="C338" s="86" t="s">
        <v>283</v>
      </c>
      <c r="D338" s="86" t="s">
        <v>461</v>
      </c>
      <c r="E338" s="86">
        <v>2020</v>
      </c>
      <c r="F338" s="86"/>
      <c r="G338" s="90">
        <v>2200</v>
      </c>
      <c r="H338" s="91"/>
      <c r="I338" s="91"/>
      <c r="J338" s="90">
        <v>2200</v>
      </c>
      <c r="K338" s="90">
        <v>2200</v>
      </c>
      <c r="L338" s="86"/>
    </row>
    <row r="339" spans="1:12" s="81" customFormat="1" ht="16.5">
      <c r="A339" s="88" t="s">
        <v>365</v>
      </c>
      <c r="B339" s="89" t="s">
        <v>198</v>
      </c>
      <c r="C339" s="86" t="s">
        <v>283</v>
      </c>
      <c r="D339" s="86" t="s">
        <v>199</v>
      </c>
      <c r="E339" s="86">
        <v>2020</v>
      </c>
      <c r="F339" s="86"/>
      <c r="G339" s="90">
        <v>6000</v>
      </c>
      <c r="H339" s="91"/>
      <c r="I339" s="91"/>
      <c r="J339" s="90">
        <v>6000</v>
      </c>
      <c r="K339" s="90">
        <v>6000</v>
      </c>
      <c r="L339" s="86"/>
    </row>
    <row r="340" spans="1:12" s="81" customFormat="1" ht="16.5">
      <c r="A340" s="88" t="s">
        <v>366</v>
      </c>
      <c r="B340" s="89" t="s">
        <v>200</v>
      </c>
      <c r="C340" s="86" t="s">
        <v>451</v>
      </c>
      <c r="D340" s="86" t="s">
        <v>197</v>
      </c>
      <c r="E340" s="86">
        <v>2020</v>
      </c>
      <c r="F340" s="86"/>
      <c r="G340" s="90">
        <v>2500</v>
      </c>
      <c r="H340" s="91"/>
      <c r="I340" s="91"/>
      <c r="J340" s="90">
        <v>2500</v>
      </c>
      <c r="K340" s="90">
        <v>2500</v>
      </c>
      <c r="L340" s="86"/>
    </row>
    <row r="341" spans="1:12" s="81" customFormat="1" ht="16.5">
      <c r="A341" s="88" t="s">
        <v>367</v>
      </c>
      <c r="B341" s="89" t="s">
        <v>251</v>
      </c>
      <c r="C341" s="86" t="s">
        <v>276</v>
      </c>
      <c r="D341" s="86" t="s">
        <v>252</v>
      </c>
      <c r="E341" s="86">
        <v>2020</v>
      </c>
      <c r="F341" s="86"/>
      <c r="G341" s="90">
        <v>5000</v>
      </c>
      <c r="H341" s="91"/>
      <c r="I341" s="91"/>
      <c r="J341" s="90">
        <v>5000</v>
      </c>
      <c r="K341" s="90">
        <v>5000</v>
      </c>
      <c r="L341" s="86"/>
    </row>
    <row r="342" spans="1:12" s="81" customFormat="1" ht="33">
      <c r="A342" s="88" t="s">
        <v>368</v>
      </c>
      <c r="B342" s="89" t="s">
        <v>58</v>
      </c>
      <c r="C342" s="86" t="s">
        <v>585</v>
      </c>
      <c r="D342" s="86" t="s">
        <v>59</v>
      </c>
      <c r="E342" s="86">
        <v>2020</v>
      </c>
      <c r="F342" s="86"/>
      <c r="G342" s="90">
        <v>70000</v>
      </c>
      <c r="H342" s="91"/>
      <c r="I342" s="91"/>
      <c r="J342" s="90">
        <v>70000</v>
      </c>
      <c r="K342" s="90">
        <v>70000</v>
      </c>
      <c r="L342" s="86"/>
    </row>
    <row r="343" spans="1:12" s="81" customFormat="1" ht="33">
      <c r="A343" s="88" t="s">
        <v>369</v>
      </c>
      <c r="B343" s="89" t="s">
        <v>803</v>
      </c>
      <c r="C343" s="86" t="s">
        <v>585</v>
      </c>
      <c r="D343" s="86" t="s">
        <v>159</v>
      </c>
      <c r="E343" s="86">
        <v>2020</v>
      </c>
      <c r="F343" s="86"/>
      <c r="G343" s="90">
        <v>3000</v>
      </c>
      <c r="H343" s="91"/>
      <c r="I343" s="91"/>
      <c r="J343" s="90">
        <v>3000</v>
      </c>
      <c r="K343" s="90">
        <v>3000</v>
      </c>
      <c r="L343" s="86"/>
    </row>
    <row r="344" spans="1:12" s="81" customFormat="1" ht="49.5">
      <c r="A344" s="88" t="s">
        <v>370</v>
      </c>
      <c r="B344" s="89" t="s">
        <v>418</v>
      </c>
      <c r="C344" s="86" t="s">
        <v>444</v>
      </c>
      <c r="D344" s="86" t="s">
        <v>306</v>
      </c>
      <c r="E344" s="86">
        <v>2020</v>
      </c>
      <c r="F344" s="86"/>
      <c r="G344" s="90">
        <v>5000</v>
      </c>
      <c r="H344" s="91"/>
      <c r="I344" s="91"/>
      <c r="J344" s="90">
        <v>5000</v>
      </c>
      <c r="K344" s="90">
        <v>5000</v>
      </c>
      <c r="L344" s="86"/>
    </row>
    <row r="345" spans="1:12" s="81" customFormat="1" ht="49.5">
      <c r="A345" s="88" t="s">
        <v>371</v>
      </c>
      <c r="B345" s="89" t="s">
        <v>201</v>
      </c>
      <c r="C345" s="86" t="s">
        <v>202</v>
      </c>
      <c r="D345" s="86" t="s">
        <v>203</v>
      </c>
      <c r="E345" s="86">
        <v>2020</v>
      </c>
      <c r="F345" s="86"/>
      <c r="G345" s="90">
        <v>7200</v>
      </c>
      <c r="H345" s="91"/>
      <c r="I345" s="91"/>
      <c r="J345" s="90">
        <v>7200</v>
      </c>
      <c r="K345" s="90">
        <v>7200</v>
      </c>
      <c r="L345" s="86"/>
    </row>
    <row r="346" spans="1:12" s="81" customFormat="1" ht="49.5">
      <c r="A346" s="88" t="s">
        <v>372</v>
      </c>
      <c r="B346" s="99" t="s">
        <v>209</v>
      </c>
      <c r="C346" s="86" t="s">
        <v>276</v>
      </c>
      <c r="D346" s="22" t="s">
        <v>305</v>
      </c>
      <c r="E346" s="86">
        <v>2020</v>
      </c>
      <c r="F346" s="86"/>
      <c r="G346" s="90">
        <v>2635</v>
      </c>
      <c r="H346" s="91"/>
      <c r="I346" s="91"/>
      <c r="J346" s="90">
        <v>2635</v>
      </c>
      <c r="K346" s="90">
        <v>2635</v>
      </c>
      <c r="L346" s="86"/>
    </row>
    <row r="347" spans="1:12" s="81" customFormat="1" ht="49.5">
      <c r="A347" s="88" t="s">
        <v>373</v>
      </c>
      <c r="B347" s="99" t="s">
        <v>210</v>
      </c>
      <c r="C347" s="86" t="s">
        <v>276</v>
      </c>
      <c r="D347" s="22" t="s">
        <v>298</v>
      </c>
      <c r="E347" s="86">
        <v>2020</v>
      </c>
      <c r="F347" s="86"/>
      <c r="G347" s="90">
        <v>2971</v>
      </c>
      <c r="H347" s="91"/>
      <c r="I347" s="91"/>
      <c r="J347" s="90">
        <v>2971</v>
      </c>
      <c r="K347" s="90">
        <v>2971</v>
      </c>
      <c r="L347" s="86"/>
    </row>
    <row r="348" spans="1:12" s="81" customFormat="1" ht="49.5">
      <c r="A348" s="88" t="s">
        <v>374</v>
      </c>
      <c r="B348" s="99" t="s">
        <v>211</v>
      </c>
      <c r="C348" s="86" t="s">
        <v>276</v>
      </c>
      <c r="D348" s="22" t="s">
        <v>304</v>
      </c>
      <c r="E348" s="86">
        <v>2020</v>
      </c>
      <c r="F348" s="86"/>
      <c r="G348" s="90">
        <v>2351</v>
      </c>
      <c r="H348" s="91"/>
      <c r="I348" s="91"/>
      <c r="J348" s="90">
        <v>2351</v>
      </c>
      <c r="K348" s="90">
        <v>2351</v>
      </c>
      <c r="L348" s="86"/>
    </row>
    <row r="349" spans="1:12" s="81" customFormat="1" ht="49.5">
      <c r="A349" s="88" t="s">
        <v>375</v>
      </c>
      <c r="B349" s="99" t="s">
        <v>248</v>
      </c>
      <c r="C349" s="86" t="s">
        <v>276</v>
      </c>
      <c r="D349" s="22" t="s">
        <v>303</v>
      </c>
      <c r="E349" s="86">
        <v>2020</v>
      </c>
      <c r="F349" s="86"/>
      <c r="G349" s="90">
        <v>7608</v>
      </c>
      <c r="H349" s="91"/>
      <c r="I349" s="91"/>
      <c r="J349" s="90">
        <v>7608</v>
      </c>
      <c r="K349" s="90">
        <v>7608</v>
      </c>
      <c r="L349" s="86"/>
    </row>
    <row r="350" spans="1:12" s="81" customFormat="1" ht="33">
      <c r="A350" s="88" t="s">
        <v>376</v>
      </c>
      <c r="B350" s="99" t="s">
        <v>250</v>
      </c>
      <c r="C350" s="86" t="s">
        <v>276</v>
      </c>
      <c r="D350" s="22" t="s">
        <v>249</v>
      </c>
      <c r="E350" s="86">
        <v>2020</v>
      </c>
      <c r="F350" s="86"/>
      <c r="G350" s="90">
        <v>3000</v>
      </c>
      <c r="H350" s="91"/>
      <c r="I350" s="91"/>
      <c r="J350" s="90">
        <v>3000</v>
      </c>
      <c r="K350" s="90">
        <v>3000</v>
      </c>
      <c r="L350" s="86"/>
    </row>
    <row r="351" spans="1:12" s="81" customFormat="1" ht="16.5">
      <c r="A351" s="88" t="s">
        <v>377</v>
      </c>
      <c r="B351" s="99" t="s">
        <v>226</v>
      </c>
      <c r="C351" s="86" t="s">
        <v>276</v>
      </c>
      <c r="D351" s="22" t="s">
        <v>227</v>
      </c>
      <c r="E351" s="86">
        <v>2020</v>
      </c>
      <c r="F351" s="86"/>
      <c r="G351" s="90">
        <v>5000</v>
      </c>
      <c r="H351" s="91"/>
      <c r="I351" s="91"/>
      <c r="J351" s="90">
        <v>5000</v>
      </c>
      <c r="K351" s="90">
        <v>5000</v>
      </c>
      <c r="L351" s="86"/>
    </row>
    <row r="352" spans="1:12" s="81" customFormat="1" ht="33">
      <c r="A352" s="88" t="s">
        <v>378</v>
      </c>
      <c r="B352" s="97" t="s">
        <v>120</v>
      </c>
      <c r="C352" s="92" t="s">
        <v>95</v>
      </c>
      <c r="D352" s="92" t="s">
        <v>121</v>
      </c>
      <c r="E352" s="98">
        <v>2020</v>
      </c>
      <c r="F352" s="98"/>
      <c r="G352" s="95">
        <v>15000</v>
      </c>
      <c r="H352" s="95"/>
      <c r="I352" s="95"/>
      <c r="J352" s="95">
        <v>15000</v>
      </c>
      <c r="K352" s="95">
        <v>15000</v>
      </c>
      <c r="L352" s="96"/>
    </row>
    <row r="353" spans="1:12" ht="33">
      <c r="A353" s="88" t="s">
        <v>269</v>
      </c>
      <c r="B353" s="97" t="s">
        <v>122</v>
      </c>
      <c r="C353" s="92" t="s">
        <v>585</v>
      </c>
      <c r="D353" s="98" t="s">
        <v>96</v>
      </c>
      <c r="E353" s="98">
        <v>2020</v>
      </c>
      <c r="F353" s="98"/>
      <c r="G353" s="95">
        <v>6000</v>
      </c>
      <c r="H353" s="95"/>
      <c r="I353" s="95"/>
      <c r="J353" s="95">
        <v>6000</v>
      </c>
      <c r="K353" s="95">
        <v>6000</v>
      </c>
      <c r="L353" s="96"/>
    </row>
    <row r="354" spans="1:12" ht="33">
      <c r="A354" s="88" t="s">
        <v>270</v>
      </c>
      <c r="B354" s="97" t="s">
        <v>123</v>
      </c>
      <c r="C354" s="92" t="s">
        <v>585</v>
      </c>
      <c r="D354" s="98" t="s">
        <v>96</v>
      </c>
      <c r="E354" s="106">
        <v>2020</v>
      </c>
      <c r="F354" s="98"/>
      <c r="G354" s="95">
        <v>5000</v>
      </c>
      <c r="H354" s="95"/>
      <c r="I354" s="95"/>
      <c r="J354" s="95">
        <v>5000</v>
      </c>
      <c r="K354" s="95">
        <v>5000</v>
      </c>
      <c r="L354" s="96"/>
    </row>
    <row r="355" spans="1:12" ht="33">
      <c r="A355" s="88" t="s">
        <v>271</v>
      </c>
      <c r="B355" s="97" t="s">
        <v>124</v>
      </c>
      <c r="C355" s="92" t="s">
        <v>585</v>
      </c>
      <c r="D355" s="98" t="s">
        <v>96</v>
      </c>
      <c r="E355" s="106">
        <v>2020</v>
      </c>
      <c r="F355" s="98"/>
      <c r="G355" s="95">
        <v>5000</v>
      </c>
      <c r="H355" s="95"/>
      <c r="I355" s="95"/>
      <c r="J355" s="95">
        <v>5000</v>
      </c>
      <c r="K355" s="95">
        <v>5000</v>
      </c>
      <c r="L355" s="96"/>
    </row>
    <row r="356" spans="1:12" s="81" customFormat="1" ht="33">
      <c r="A356" s="88" t="s">
        <v>272</v>
      </c>
      <c r="B356" s="97" t="s">
        <v>125</v>
      </c>
      <c r="C356" s="92" t="s">
        <v>585</v>
      </c>
      <c r="D356" s="98" t="s">
        <v>126</v>
      </c>
      <c r="E356" s="106">
        <v>2020</v>
      </c>
      <c r="F356" s="98"/>
      <c r="G356" s="95">
        <v>15000</v>
      </c>
      <c r="H356" s="95"/>
      <c r="I356" s="95"/>
      <c r="J356" s="95">
        <v>15000</v>
      </c>
      <c r="K356" s="95">
        <v>15000</v>
      </c>
      <c r="L356" s="96"/>
    </row>
    <row r="357" spans="1:12" ht="33">
      <c r="A357" s="88" t="s">
        <v>273</v>
      </c>
      <c r="B357" s="97" t="s">
        <v>127</v>
      </c>
      <c r="C357" s="92" t="s">
        <v>585</v>
      </c>
      <c r="D357" s="98" t="s">
        <v>128</v>
      </c>
      <c r="E357" s="106">
        <v>2020</v>
      </c>
      <c r="F357" s="98"/>
      <c r="G357" s="95">
        <v>5000</v>
      </c>
      <c r="H357" s="95"/>
      <c r="I357" s="95"/>
      <c r="J357" s="95">
        <v>5000</v>
      </c>
      <c r="K357" s="95">
        <v>5000</v>
      </c>
      <c r="L357" s="96"/>
    </row>
    <row r="358" spans="1:12" ht="49.5">
      <c r="A358" s="88" t="s">
        <v>274</v>
      </c>
      <c r="B358" s="97" t="s">
        <v>46</v>
      </c>
      <c r="C358" s="92" t="s">
        <v>585</v>
      </c>
      <c r="D358" s="98" t="s">
        <v>129</v>
      </c>
      <c r="E358" s="106">
        <v>2020</v>
      </c>
      <c r="F358" s="98"/>
      <c r="G358" s="95">
        <v>5000</v>
      </c>
      <c r="H358" s="95"/>
      <c r="I358" s="95"/>
      <c r="J358" s="95">
        <v>5000</v>
      </c>
      <c r="K358" s="95">
        <v>5000</v>
      </c>
      <c r="L358" s="96"/>
    </row>
    <row r="359" spans="1:12" ht="33">
      <c r="A359" s="88" t="s">
        <v>229</v>
      </c>
      <c r="B359" s="97" t="s">
        <v>130</v>
      </c>
      <c r="C359" s="92" t="s">
        <v>585</v>
      </c>
      <c r="D359" s="98" t="s">
        <v>131</v>
      </c>
      <c r="E359" s="106">
        <v>2020</v>
      </c>
      <c r="F359" s="98"/>
      <c r="G359" s="95">
        <v>5000</v>
      </c>
      <c r="H359" s="95"/>
      <c r="I359" s="95"/>
      <c r="J359" s="95">
        <v>5000</v>
      </c>
      <c r="K359" s="95">
        <v>5000</v>
      </c>
      <c r="L359" s="96"/>
    </row>
    <row r="360" spans="1:12" ht="66">
      <c r="A360" s="88" t="s">
        <v>230</v>
      </c>
      <c r="B360" s="97" t="s">
        <v>339</v>
      </c>
      <c r="C360" s="92" t="s">
        <v>585</v>
      </c>
      <c r="D360" s="22" t="s">
        <v>309</v>
      </c>
      <c r="E360" s="106" t="s">
        <v>336</v>
      </c>
      <c r="F360" s="98"/>
      <c r="G360" s="95">
        <v>9990</v>
      </c>
      <c r="H360" s="95"/>
      <c r="I360" s="95"/>
      <c r="J360" s="95">
        <v>9990</v>
      </c>
      <c r="K360" s="95">
        <v>9990</v>
      </c>
      <c r="L360" s="96"/>
    </row>
    <row r="361" spans="1:12" ht="16.5">
      <c r="A361" s="88" t="s">
        <v>231</v>
      </c>
      <c r="B361" s="89" t="s">
        <v>408</v>
      </c>
      <c r="C361" s="86" t="s">
        <v>407</v>
      </c>
      <c r="D361" s="86" t="s">
        <v>406</v>
      </c>
      <c r="E361" s="88">
        <v>2020</v>
      </c>
      <c r="F361" s="86"/>
      <c r="G361" s="90">
        <v>200</v>
      </c>
      <c r="H361" s="91"/>
      <c r="I361" s="91"/>
      <c r="J361" s="90">
        <v>200</v>
      </c>
      <c r="K361" s="90">
        <v>200</v>
      </c>
      <c r="L361" s="86"/>
    </row>
    <row r="362" spans="1:12" ht="33">
      <c r="A362" s="88" t="s">
        <v>232</v>
      </c>
      <c r="B362" s="107" t="s">
        <v>393</v>
      </c>
      <c r="C362" s="92" t="s">
        <v>429</v>
      </c>
      <c r="D362" s="86" t="s">
        <v>398</v>
      </c>
      <c r="E362" s="88">
        <v>2020</v>
      </c>
      <c r="F362" s="86"/>
      <c r="G362" s="90">
        <v>9990</v>
      </c>
      <c r="H362" s="91"/>
      <c r="I362" s="91"/>
      <c r="J362" s="90">
        <v>9990</v>
      </c>
      <c r="K362" s="90">
        <v>9990</v>
      </c>
      <c r="L362" s="86"/>
    </row>
    <row r="363" spans="1:12" ht="33">
      <c r="A363" s="88" t="s">
        <v>233</v>
      </c>
      <c r="B363" s="108" t="s">
        <v>468</v>
      </c>
      <c r="C363" s="109" t="s">
        <v>276</v>
      </c>
      <c r="D363" s="109" t="s">
        <v>267</v>
      </c>
      <c r="E363" s="110">
        <v>2020</v>
      </c>
      <c r="F363" s="109"/>
      <c r="G363" s="111">
        <v>5000</v>
      </c>
      <c r="H363" s="111"/>
      <c r="I363" s="111"/>
      <c r="J363" s="111">
        <v>5000</v>
      </c>
      <c r="K363" s="111">
        <v>5000</v>
      </c>
      <c r="L363" s="112"/>
    </row>
    <row r="364" spans="1:12" ht="49.5">
      <c r="A364" s="88" t="s">
        <v>234</v>
      </c>
      <c r="B364" s="108" t="s">
        <v>313</v>
      </c>
      <c r="C364" s="109" t="s">
        <v>247</v>
      </c>
      <c r="D364" s="92" t="s">
        <v>340</v>
      </c>
      <c r="E364" s="110">
        <v>2020</v>
      </c>
      <c r="F364" s="109"/>
      <c r="G364" s="111">
        <v>9000</v>
      </c>
      <c r="H364" s="111"/>
      <c r="I364" s="111"/>
      <c r="J364" s="111">
        <v>9000</v>
      </c>
      <c r="K364" s="111">
        <v>9000</v>
      </c>
      <c r="L364" s="112"/>
    </row>
    <row r="365" spans="1:12" ht="33">
      <c r="A365" s="88" t="s">
        <v>235</v>
      </c>
      <c r="B365" s="108" t="s">
        <v>266</v>
      </c>
      <c r="C365" s="109" t="s">
        <v>281</v>
      </c>
      <c r="D365" s="109" t="s">
        <v>500</v>
      </c>
      <c r="E365" s="110">
        <v>2020</v>
      </c>
      <c r="F365" s="109"/>
      <c r="G365" s="111">
        <v>3000</v>
      </c>
      <c r="H365" s="111"/>
      <c r="I365" s="111"/>
      <c r="J365" s="111">
        <v>3000</v>
      </c>
      <c r="K365" s="111">
        <v>3000</v>
      </c>
      <c r="L365" s="112"/>
    </row>
    <row r="366" spans="1:12" ht="33">
      <c r="A366" s="88" t="s">
        <v>236</v>
      </c>
      <c r="B366" s="89" t="s">
        <v>469</v>
      </c>
      <c r="C366" s="86" t="s">
        <v>283</v>
      </c>
      <c r="D366" s="86" t="s">
        <v>190</v>
      </c>
      <c r="E366" s="88">
        <v>2020</v>
      </c>
      <c r="F366" s="86"/>
      <c r="G366" s="90">
        <v>5500</v>
      </c>
      <c r="H366" s="91"/>
      <c r="I366" s="91"/>
      <c r="J366" s="90">
        <v>5500</v>
      </c>
      <c r="K366" s="90">
        <v>5500</v>
      </c>
      <c r="L366" s="86"/>
    </row>
    <row r="367" spans="1:12" ht="33">
      <c r="A367" s="88" t="s">
        <v>237</v>
      </c>
      <c r="B367" s="97" t="s">
        <v>356</v>
      </c>
      <c r="C367" s="92" t="s">
        <v>351</v>
      </c>
      <c r="D367" s="92" t="s">
        <v>357</v>
      </c>
      <c r="E367" s="106">
        <v>2020</v>
      </c>
      <c r="F367" s="98"/>
      <c r="G367" s="95">
        <v>80000</v>
      </c>
      <c r="H367" s="95"/>
      <c r="I367" s="95"/>
      <c r="J367" s="95">
        <v>80000</v>
      </c>
      <c r="K367" s="95">
        <v>80000</v>
      </c>
      <c r="L367" s="86" t="s">
        <v>352</v>
      </c>
    </row>
    <row r="368" spans="2:6" ht="16.5">
      <c r="B368" s="93"/>
      <c r="D368" s="114"/>
      <c r="E368" s="114"/>
      <c r="F368" s="114"/>
    </row>
    <row r="369" spans="2:6" ht="16.5">
      <c r="B369" s="93"/>
      <c r="D369" s="114"/>
      <c r="E369" s="114"/>
      <c r="F369" s="114"/>
    </row>
    <row r="370" spans="2:6" ht="16.5">
      <c r="B370" s="93"/>
      <c r="D370" s="114"/>
      <c r="E370" s="114"/>
      <c r="F370" s="114"/>
    </row>
    <row r="371" spans="2:6" ht="16.5">
      <c r="B371" s="93"/>
      <c r="D371" s="114"/>
      <c r="E371" s="114"/>
      <c r="F371" s="114"/>
    </row>
    <row r="372" spans="2:6" ht="16.5">
      <c r="B372" s="93"/>
      <c r="D372" s="114"/>
      <c r="E372" s="114"/>
      <c r="F372" s="114"/>
    </row>
    <row r="373" spans="2:6" ht="16.5">
      <c r="B373" s="93"/>
      <c r="D373" s="114"/>
      <c r="E373" s="114"/>
      <c r="F373" s="114"/>
    </row>
    <row r="374" spans="2:6" ht="16.5">
      <c r="B374" s="93"/>
      <c r="D374" s="114"/>
      <c r="E374" s="114"/>
      <c r="F374" s="114"/>
    </row>
    <row r="375" spans="2:6" ht="16.5">
      <c r="B375" s="93"/>
      <c r="D375" s="114"/>
      <c r="E375" s="114"/>
      <c r="F375" s="114"/>
    </row>
    <row r="376" spans="2:6" ht="16.5">
      <c r="B376" s="93"/>
      <c r="D376" s="114"/>
      <c r="E376" s="114"/>
      <c r="F376" s="114"/>
    </row>
    <row r="377" spans="2:6" ht="16.5">
      <c r="B377" s="93"/>
      <c r="D377" s="114"/>
      <c r="E377" s="114"/>
      <c r="F377" s="114"/>
    </row>
    <row r="378" spans="2:6" ht="16.5">
      <c r="B378" s="93"/>
      <c r="D378" s="114"/>
      <c r="E378" s="114"/>
      <c r="F378" s="114"/>
    </row>
    <row r="379" spans="2:6" ht="16.5">
      <c r="B379" s="93"/>
      <c r="D379" s="114"/>
      <c r="E379" s="114"/>
      <c r="F379" s="114"/>
    </row>
    <row r="380" spans="2:6" ht="16.5">
      <c r="B380" s="93"/>
      <c r="D380" s="114"/>
      <c r="E380" s="114"/>
      <c r="F380" s="114"/>
    </row>
    <row r="381" spans="2:6" ht="16.5">
      <c r="B381" s="93"/>
      <c r="D381" s="114"/>
      <c r="E381" s="114"/>
      <c r="F381" s="114"/>
    </row>
    <row r="382" spans="2:6" ht="16.5">
      <c r="B382" s="93"/>
      <c r="D382" s="114"/>
      <c r="E382" s="114"/>
      <c r="F382" s="114"/>
    </row>
    <row r="383" spans="2:6" ht="16.5">
      <c r="B383" s="93"/>
      <c r="D383" s="114"/>
      <c r="E383" s="114"/>
      <c r="F383" s="114"/>
    </row>
    <row r="384" spans="2:6" ht="16.5">
      <c r="B384" s="93"/>
      <c r="D384" s="114"/>
      <c r="E384" s="114"/>
      <c r="F384" s="114"/>
    </row>
    <row r="385" spans="2:6" ht="16.5">
      <c r="B385" s="93"/>
      <c r="D385" s="114"/>
      <c r="E385" s="114"/>
      <c r="F385" s="114"/>
    </row>
    <row r="386" spans="2:6" ht="16.5">
      <c r="B386" s="93"/>
      <c r="D386" s="114"/>
      <c r="E386" s="114"/>
      <c r="F386" s="114"/>
    </row>
    <row r="387" spans="2:6" ht="16.5">
      <c r="B387" s="93"/>
      <c r="D387" s="114"/>
      <c r="E387" s="114"/>
      <c r="F387" s="114"/>
    </row>
    <row r="388" spans="2:6" ht="16.5">
      <c r="B388" s="93"/>
      <c r="D388" s="114"/>
      <c r="E388" s="114"/>
      <c r="F388" s="114"/>
    </row>
    <row r="389" spans="2:6" ht="16.5">
      <c r="B389" s="93"/>
      <c r="D389" s="114"/>
      <c r="E389" s="114"/>
      <c r="F389" s="114"/>
    </row>
    <row r="390" spans="2:6" ht="16.5">
      <c r="B390" s="93"/>
      <c r="D390" s="114"/>
      <c r="E390" s="114"/>
      <c r="F390" s="114"/>
    </row>
    <row r="391" spans="2:6" ht="16.5">
      <c r="B391" s="93"/>
      <c r="D391" s="114"/>
      <c r="E391" s="114"/>
      <c r="F391" s="114"/>
    </row>
    <row r="392" spans="2:6" ht="16.5">
      <c r="B392" s="93"/>
      <c r="D392" s="114"/>
      <c r="E392" s="114"/>
      <c r="F392" s="114"/>
    </row>
    <row r="393" spans="2:6" ht="16.5">
      <c r="B393" s="93"/>
      <c r="D393" s="114"/>
      <c r="E393" s="114"/>
      <c r="F393" s="114"/>
    </row>
    <row r="394" spans="2:6" ht="16.5">
      <c r="B394" s="93"/>
      <c r="D394" s="114"/>
      <c r="E394" s="114"/>
      <c r="F394" s="114"/>
    </row>
    <row r="395" spans="2:6" ht="16.5">
      <c r="B395" s="93"/>
      <c r="D395" s="114"/>
      <c r="E395" s="114"/>
      <c r="F395" s="114"/>
    </row>
    <row r="396" spans="2:6" ht="16.5">
      <c r="B396" s="93"/>
      <c r="D396" s="114"/>
      <c r="E396" s="114"/>
      <c r="F396" s="114"/>
    </row>
    <row r="397" spans="2:6" ht="16.5">
      <c r="B397" s="93"/>
      <c r="D397" s="114"/>
      <c r="E397" s="114"/>
      <c r="F397" s="114"/>
    </row>
    <row r="398" spans="2:6" ht="16.5">
      <c r="B398" s="93"/>
      <c r="D398" s="114"/>
      <c r="E398" s="114"/>
      <c r="F398" s="114"/>
    </row>
    <row r="399" spans="2:6" ht="16.5">
      <c r="B399" s="93"/>
      <c r="D399" s="114"/>
      <c r="E399" s="114"/>
      <c r="F399" s="114"/>
    </row>
    <row r="400" spans="2:6" ht="16.5">
      <c r="B400" s="93"/>
      <c r="D400" s="114"/>
      <c r="E400" s="114"/>
      <c r="F400" s="114"/>
    </row>
    <row r="401" spans="2:6" ht="16.5">
      <c r="B401" s="93"/>
      <c r="D401" s="114"/>
      <c r="E401" s="114"/>
      <c r="F401" s="114"/>
    </row>
    <row r="402" spans="2:6" ht="16.5">
      <c r="B402" s="93"/>
      <c r="D402" s="114"/>
      <c r="E402" s="114"/>
      <c r="F402" s="114"/>
    </row>
    <row r="403" spans="2:6" ht="16.5">
      <c r="B403" s="93"/>
      <c r="D403" s="114"/>
      <c r="E403" s="114"/>
      <c r="F403" s="114"/>
    </row>
    <row r="404" spans="2:6" ht="16.5">
      <c r="B404" s="93"/>
      <c r="D404" s="114"/>
      <c r="E404" s="114"/>
      <c r="F404" s="114"/>
    </row>
    <row r="405" spans="2:6" ht="16.5">
      <c r="B405" s="93"/>
      <c r="D405" s="114"/>
      <c r="E405" s="114"/>
      <c r="F405" s="114"/>
    </row>
    <row r="406" spans="2:6" ht="16.5">
      <c r="B406" s="93"/>
      <c r="D406" s="114"/>
      <c r="E406" s="114"/>
      <c r="F406" s="114"/>
    </row>
    <row r="407" spans="2:6" ht="16.5">
      <c r="B407" s="93"/>
      <c r="D407" s="114"/>
      <c r="E407" s="114"/>
      <c r="F407" s="114"/>
    </row>
    <row r="408" spans="2:6" ht="16.5">
      <c r="B408" s="93"/>
      <c r="D408" s="114"/>
      <c r="E408" s="114"/>
      <c r="F408" s="114"/>
    </row>
    <row r="409" spans="2:6" ht="16.5">
      <c r="B409" s="93"/>
      <c r="D409" s="114"/>
      <c r="E409" s="114"/>
      <c r="F409" s="114"/>
    </row>
    <row r="410" spans="2:6" ht="16.5">
      <c r="B410" s="93"/>
      <c r="D410" s="114"/>
      <c r="E410" s="114"/>
      <c r="F410" s="114"/>
    </row>
    <row r="411" spans="2:6" ht="16.5">
      <c r="B411" s="93"/>
      <c r="D411" s="114"/>
      <c r="E411" s="114"/>
      <c r="F411" s="114"/>
    </row>
    <row r="412" spans="2:6" ht="16.5">
      <c r="B412" s="93"/>
      <c r="D412" s="114"/>
      <c r="E412" s="114"/>
      <c r="F412" s="114"/>
    </row>
    <row r="413" spans="2:6" ht="16.5">
      <c r="B413" s="93"/>
      <c r="D413" s="114"/>
      <c r="E413" s="114"/>
      <c r="F413" s="114"/>
    </row>
    <row r="414" spans="2:6" ht="16.5">
      <c r="B414" s="93"/>
      <c r="D414" s="114"/>
      <c r="E414" s="114"/>
      <c r="F414" s="114"/>
    </row>
    <row r="415" spans="2:6" ht="16.5">
      <c r="B415" s="93"/>
      <c r="D415" s="114"/>
      <c r="E415" s="114"/>
      <c r="F415" s="114"/>
    </row>
    <row r="416" spans="2:6" ht="16.5">
      <c r="B416" s="93"/>
      <c r="D416" s="114"/>
      <c r="E416" s="114"/>
      <c r="F416" s="114"/>
    </row>
    <row r="417" spans="2:6" ht="16.5">
      <c r="B417" s="93"/>
      <c r="D417" s="114"/>
      <c r="E417" s="114"/>
      <c r="F417" s="114"/>
    </row>
    <row r="418" spans="2:6" ht="16.5">
      <c r="B418" s="93"/>
      <c r="D418" s="114"/>
      <c r="E418" s="114"/>
      <c r="F418" s="114"/>
    </row>
    <row r="419" spans="2:6" ht="16.5">
      <c r="B419" s="93"/>
      <c r="D419" s="114"/>
      <c r="E419" s="114"/>
      <c r="F419" s="114"/>
    </row>
    <row r="420" spans="2:6" ht="16.5">
      <c r="B420" s="93"/>
      <c r="D420" s="114"/>
      <c r="E420" s="114"/>
      <c r="F420" s="114"/>
    </row>
    <row r="421" spans="2:6" ht="16.5">
      <c r="B421" s="93"/>
      <c r="D421" s="114"/>
      <c r="E421" s="114"/>
      <c r="F421" s="114"/>
    </row>
    <row r="422" spans="2:6" ht="16.5">
      <c r="B422" s="93"/>
      <c r="D422" s="114"/>
      <c r="E422" s="114"/>
      <c r="F422" s="114"/>
    </row>
    <row r="423" spans="2:6" ht="16.5">
      <c r="B423" s="93"/>
      <c r="D423" s="114"/>
      <c r="E423" s="114"/>
      <c r="F423" s="114"/>
    </row>
    <row r="424" spans="2:6" ht="16.5">
      <c r="B424" s="93"/>
      <c r="D424" s="114"/>
      <c r="E424" s="114"/>
      <c r="F424" s="114"/>
    </row>
    <row r="425" spans="2:6" ht="16.5">
      <c r="B425" s="93"/>
      <c r="D425" s="114"/>
      <c r="E425" s="114"/>
      <c r="F425" s="114"/>
    </row>
    <row r="426" spans="2:6" ht="16.5">
      <c r="B426" s="93"/>
      <c r="D426" s="114"/>
      <c r="E426" s="114"/>
      <c r="F426" s="114"/>
    </row>
    <row r="427" spans="2:6" ht="16.5">
      <c r="B427" s="93"/>
      <c r="D427" s="114"/>
      <c r="E427" s="114"/>
      <c r="F427" s="114"/>
    </row>
    <row r="428" spans="2:6" ht="16.5">
      <c r="B428" s="93"/>
      <c r="D428" s="114"/>
      <c r="E428" s="114"/>
      <c r="F428" s="114"/>
    </row>
    <row r="429" spans="2:6" ht="16.5">
      <c r="B429" s="93"/>
      <c r="D429" s="114"/>
      <c r="E429" s="114"/>
      <c r="F429" s="114"/>
    </row>
    <row r="430" spans="2:6" ht="16.5">
      <c r="B430" s="93"/>
      <c r="D430" s="114"/>
      <c r="E430" s="114"/>
      <c r="F430" s="114"/>
    </row>
    <row r="431" spans="2:6" ht="16.5">
      <c r="B431" s="93"/>
      <c r="D431" s="114"/>
      <c r="E431" s="114"/>
      <c r="F431" s="114"/>
    </row>
    <row r="432" spans="2:6" ht="16.5">
      <c r="B432" s="93"/>
      <c r="D432" s="114"/>
      <c r="E432" s="114"/>
      <c r="F432" s="114"/>
    </row>
    <row r="433" spans="2:6" ht="16.5">
      <c r="B433" s="93"/>
      <c r="D433" s="114"/>
      <c r="E433" s="114"/>
      <c r="F433" s="114"/>
    </row>
    <row r="434" spans="2:6" ht="16.5">
      <c r="B434" s="93"/>
      <c r="D434" s="114"/>
      <c r="E434" s="114"/>
      <c r="F434" s="114"/>
    </row>
    <row r="435" spans="2:6" ht="16.5">
      <c r="B435" s="93"/>
      <c r="D435" s="114"/>
      <c r="E435" s="114"/>
      <c r="F435" s="114"/>
    </row>
    <row r="436" spans="2:6" ht="16.5">
      <c r="B436" s="93"/>
      <c r="D436" s="114"/>
      <c r="E436" s="114"/>
      <c r="F436" s="114"/>
    </row>
    <row r="437" spans="2:6" ht="16.5">
      <c r="B437" s="93"/>
      <c r="D437" s="114"/>
      <c r="E437" s="114"/>
      <c r="F437" s="114"/>
    </row>
    <row r="438" spans="2:6" ht="16.5">
      <c r="B438" s="93"/>
      <c r="D438" s="114"/>
      <c r="E438" s="114"/>
      <c r="F438" s="114"/>
    </row>
    <row r="439" spans="2:6" ht="16.5">
      <c r="B439" s="93"/>
      <c r="D439" s="114"/>
      <c r="E439" s="114"/>
      <c r="F439" s="114"/>
    </row>
    <row r="440" spans="2:6" ht="16.5">
      <c r="B440" s="93"/>
      <c r="D440" s="114"/>
      <c r="E440" s="114"/>
      <c r="F440" s="114"/>
    </row>
    <row r="441" spans="2:6" ht="16.5">
      <c r="B441" s="93"/>
      <c r="D441" s="114"/>
      <c r="E441" s="114"/>
      <c r="F441" s="114"/>
    </row>
    <row r="442" spans="2:6" ht="16.5">
      <c r="B442" s="93"/>
      <c r="D442" s="114"/>
      <c r="E442" s="114"/>
      <c r="F442" s="114"/>
    </row>
    <row r="443" spans="2:6" ht="16.5">
      <c r="B443" s="93"/>
      <c r="D443" s="114"/>
      <c r="E443" s="114"/>
      <c r="F443" s="114"/>
    </row>
    <row r="444" spans="2:6" ht="16.5">
      <c r="B444" s="93"/>
      <c r="D444" s="114"/>
      <c r="E444" s="114"/>
      <c r="F444" s="114"/>
    </row>
    <row r="445" spans="2:6" ht="16.5">
      <c r="B445" s="93"/>
      <c r="D445" s="114"/>
      <c r="E445" s="114"/>
      <c r="F445" s="114"/>
    </row>
  </sheetData>
  <sheetProtection/>
  <protectedRanges>
    <protectedRange sqref="B75" name="Range10_1_1_3_4_1_1_4_3_1_1_1_1_1_2_1"/>
  </protectedRanges>
  <mergeCells count="17">
    <mergeCell ref="A1:L1"/>
    <mergeCell ref="A2:L2"/>
    <mergeCell ref="A3:L3"/>
    <mergeCell ref="A4:A6"/>
    <mergeCell ref="B4:B6"/>
    <mergeCell ref="C4:C6"/>
    <mergeCell ref="D4:D6"/>
    <mergeCell ref="E4:E6"/>
    <mergeCell ref="F5:F6"/>
    <mergeCell ref="G5:G6"/>
    <mergeCell ref="H4:H6"/>
    <mergeCell ref="I4:I6"/>
    <mergeCell ref="F4:G4"/>
    <mergeCell ref="L4:L6"/>
    <mergeCell ref="J4:K4"/>
    <mergeCell ref="J5:J6"/>
    <mergeCell ref="K5:K6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andongnhi</cp:lastModifiedBy>
  <cp:lastPrinted>2018-08-26T10:33:29Z</cp:lastPrinted>
  <dcterms:created xsi:type="dcterms:W3CDTF">2011-09-23T07:23:18Z</dcterms:created>
  <dcterms:modified xsi:type="dcterms:W3CDTF">2019-03-11T02:50:03Z</dcterms:modified>
  <cp:category/>
  <cp:version/>
  <cp:contentType/>
  <cp:contentStatus/>
</cp:coreProperties>
</file>